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 tabRatio="882" firstSheet="3" activeTab="13"/>
  </bookViews>
  <sheets>
    <sheet name="Lists" sheetId="2" r:id="rId1"/>
    <sheet name="MASTERLIST" sheetId="4" r:id="rId2"/>
    <sheet name="DATA ENTRY" sheetId="5" r:id="rId3"/>
    <sheet name="Individuals" sheetId="54" r:id="rId4"/>
    <sheet name="TOP6" sheetId="52" r:id="rId5"/>
    <sheet name="Clubs" sheetId="53" r:id="rId6"/>
    <sheet name="MenSenior" sheetId="49" r:id="rId7"/>
    <sheet name="Men U16" sheetId="50" r:id="rId8"/>
    <sheet name="Men U21" sheetId="48" r:id="rId9"/>
    <sheet name="Ladies" sheetId="51" r:id="rId10"/>
    <sheet name="Inedible" sheetId="16" r:id="rId11"/>
    <sheet name="SpeciesSTATS" sheetId="24" r:id="rId12"/>
    <sheet name="Edibles" sheetId="13" r:id="rId13"/>
    <sheet name="No Participants" sheetId="55" r:id="rId14"/>
    <sheet name="Sheet1" sheetId="56" r:id="rId15"/>
  </sheets>
  <externalReferences>
    <externalReference r:id="rId16"/>
  </externalReferences>
  <definedNames>
    <definedName name="_xlnm._FilterDatabase" localSheetId="5" hidden="1">Clubs!$A$5:$T$5</definedName>
    <definedName name="_xlnm._FilterDatabase" localSheetId="2" hidden="1">'DATA ENTRY'!$A$1:$N$1114</definedName>
    <definedName name="_xlnm._FilterDatabase" localSheetId="1" hidden="1">MASTERLIST!$A$4:$J$139</definedName>
    <definedName name="_xlnm._FilterDatabase" localSheetId="4" hidden="1">'TOP6'!$A$4:$N$90</definedName>
    <definedName name="clubl5" localSheetId="5">Clubs!$B$6:$E$20</definedName>
    <definedName name="clubl5">#REF!</definedName>
    <definedName name="Clubs" localSheetId="5">[1]Lists!$A$2:$A$18</definedName>
    <definedName name="Clubs" localSheetId="4">[1]Lists!$A$2:$A$18</definedName>
    <definedName name="Clubs">Lists!$A$2:$A$18</definedName>
    <definedName name="Edibles" localSheetId="5">[1]Lists!$F$2:$F$21</definedName>
    <definedName name="Edibles" localSheetId="4">[1]Lists!$F$2:$F$21</definedName>
    <definedName name="Edibles">Lists!$F$2:$F$21</definedName>
    <definedName name="Fish">#REF!</definedName>
    <definedName name="Individuals">#REF!</definedName>
    <definedName name="Inedibles" localSheetId="5">[1]Lists!$I$2:$I$26</definedName>
    <definedName name="Inedibles" localSheetId="4">[1]Lists!$I$2:$I$26</definedName>
    <definedName name="Inedibles">Lists!$I$2:$I$26</definedName>
    <definedName name="kgList" localSheetId="5">[1]Lists!$J$2:$AF$261</definedName>
    <definedName name="kgList" localSheetId="4">[1]Lists!$J$2:$AF$261</definedName>
    <definedName name="kgList">Lists!$J$2:$AF$261</definedName>
    <definedName name="Master" localSheetId="5">[1]MASTERLIST!$A$5:$E$1000</definedName>
    <definedName name="Master" localSheetId="4">[1]MASTERLIST!$A$5:$E$1000</definedName>
    <definedName name="Master">MASTERLIST!$A$5:$E$242</definedName>
    <definedName name="_xlnm.Print_Area" localSheetId="1">MASTERLIST!$A$2:$I$84</definedName>
    <definedName name="Shark">#REF!</definedName>
    <definedName name="Status">Lists!$C$2:$C$9</definedName>
  </definedNames>
  <calcPr calcId="145621"/>
  <pivotCaches>
    <pivotCache cacheId="1" r:id="rId17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52" l="1"/>
  <c r="K11" i="52"/>
  <c r="K5" i="52"/>
  <c r="E51" i="5"/>
  <c r="F51" i="5"/>
  <c r="G51" i="5"/>
  <c r="H51" i="5"/>
  <c r="L51" i="5"/>
  <c r="M51" i="5" s="1"/>
  <c r="E94" i="5"/>
  <c r="F94" i="5"/>
  <c r="G94" i="5"/>
  <c r="H94" i="5"/>
  <c r="L94" i="5"/>
  <c r="M94" i="5" s="1"/>
  <c r="E1026" i="5"/>
  <c r="F1026" i="5"/>
  <c r="G1026" i="5"/>
  <c r="H1026" i="5"/>
  <c r="L1026" i="5"/>
  <c r="M1026" i="5" s="1"/>
  <c r="E833" i="5"/>
  <c r="F833" i="5"/>
  <c r="G833" i="5"/>
  <c r="H833" i="5"/>
  <c r="L833" i="5"/>
  <c r="M833" i="5" s="1"/>
  <c r="E553" i="5"/>
  <c r="F553" i="5"/>
  <c r="G553" i="5"/>
  <c r="H553" i="5"/>
  <c r="L553" i="5"/>
  <c r="M553" i="5" s="1"/>
  <c r="E416" i="5"/>
  <c r="F416" i="5"/>
  <c r="G416" i="5"/>
  <c r="H416" i="5"/>
  <c r="L416" i="5"/>
  <c r="M416" i="5" s="1"/>
  <c r="E584" i="5"/>
  <c r="F584" i="5"/>
  <c r="G584" i="5"/>
  <c r="H584" i="5"/>
  <c r="L584" i="5"/>
  <c r="M584" i="5" s="1"/>
  <c r="E194" i="5"/>
  <c r="F194" i="5"/>
  <c r="G194" i="5"/>
  <c r="H194" i="5"/>
  <c r="L194" i="5"/>
  <c r="M194" i="5" s="1"/>
  <c r="E716" i="5"/>
  <c r="F716" i="5"/>
  <c r="G716" i="5"/>
  <c r="H716" i="5"/>
  <c r="L716" i="5"/>
  <c r="M716" i="5" s="1"/>
  <c r="E258" i="5"/>
  <c r="F258" i="5"/>
  <c r="G258" i="5"/>
  <c r="H258" i="5"/>
  <c r="L258" i="5"/>
  <c r="M258" i="5" s="1"/>
  <c r="E29" i="5"/>
  <c r="F29" i="5"/>
  <c r="G29" i="5"/>
  <c r="H29" i="5"/>
  <c r="L29" i="5"/>
  <c r="M29" i="5" s="1"/>
  <c r="E30" i="5"/>
  <c r="F30" i="5"/>
  <c r="G30" i="5"/>
  <c r="H30" i="5"/>
  <c r="L30" i="5"/>
  <c r="M30" i="5" s="1"/>
  <c r="E32" i="5"/>
  <c r="F32" i="5"/>
  <c r="G32" i="5"/>
  <c r="H32" i="5"/>
  <c r="L32" i="5"/>
  <c r="M32" i="5" s="1"/>
  <c r="E33" i="5"/>
  <c r="F33" i="5"/>
  <c r="G33" i="5"/>
  <c r="H33" i="5"/>
  <c r="L33" i="5"/>
  <c r="M33" i="5" s="1"/>
  <c r="E1008" i="5"/>
  <c r="F1008" i="5"/>
  <c r="G1008" i="5"/>
  <c r="H1008" i="5"/>
  <c r="L1008" i="5"/>
  <c r="M1008" i="5" s="1"/>
  <c r="E34" i="5"/>
  <c r="F34" i="5"/>
  <c r="G34" i="5"/>
  <c r="H34" i="5"/>
  <c r="L34" i="5"/>
  <c r="M34" i="5" s="1"/>
  <c r="E368" i="5"/>
  <c r="F368" i="5"/>
  <c r="G368" i="5"/>
  <c r="H368" i="5"/>
  <c r="L368" i="5"/>
  <c r="M368" i="5" s="1"/>
  <c r="E358" i="5"/>
  <c r="F358" i="5"/>
  <c r="G358" i="5"/>
  <c r="H358" i="5"/>
  <c r="L358" i="5"/>
  <c r="M358" i="5" s="1"/>
  <c r="E582" i="5"/>
  <c r="F582" i="5"/>
  <c r="G582" i="5"/>
  <c r="H582" i="5"/>
  <c r="L582" i="5"/>
  <c r="M582" i="5" s="1"/>
  <c r="E658" i="5"/>
  <c r="F658" i="5"/>
  <c r="G658" i="5"/>
  <c r="H658" i="5"/>
  <c r="L658" i="5"/>
  <c r="M658" i="5" s="1"/>
  <c r="E313" i="5"/>
  <c r="F313" i="5"/>
  <c r="G313" i="5"/>
  <c r="H313" i="5"/>
  <c r="L313" i="5"/>
  <c r="M313" i="5" s="1"/>
  <c r="E517" i="5"/>
  <c r="F517" i="5"/>
  <c r="G517" i="5"/>
  <c r="H517" i="5"/>
  <c r="L517" i="5"/>
  <c r="M517" i="5" s="1"/>
  <c r="E35" i="5"/>
  <c r="F35" i="5"/>
  <c r="G35" i="5"/>
  <c r="H35" i="5"/>
  <c r="L35" i="5"/>
  <c r="M35" i="5" s="1"/>
  <c r="E106" i="5"/>
  <c r="F106" i="5"/>
  <c r="G106" i="5"/>
  <c r="H106" i="5"/>
  <c r="L106" i="5"/>
  <c r="M106" i="5" s="1"/>
  <c r="E88" i="5"/>
  <c r="F88" i="5"/>
  <c r="G88" i="5"/>
  <c r="H88" i="5"/>
  <c r="L88" i="5"/>
  <c r="M88" i="5" s="1"/>
  <c r="E166" i="5"/>
  <c r="F166" i="5"/>
  <c r="G166" i="5"/>
  <c r="H166" i="5"/>
  <c r="L166" i="5"/>
  <c r="M166" i="5" s="1"/>
  <c r="E817" i="5"/>
  <c r="F817" i="5"/>
  <c r="G817" i="5"/>
  <c r="H817" i="5"/>
  <c r="L817" i="5"/>
  <c r="M817" i="5" s="1"/>
  <c r="E637" i="5"/>
  <c r="F637" i="5"/>
  <c r="G637" i="5"/>
  <c r="H637" i="5"/>
  <c r="L637" i="5"/>
  <c r="M637" i="5" s="1"/>
  <c r="E276" i="5"/>
  <c r="F276" i="5"/>
  <c r="G276" i="5"/>
  <c r="H276" i="5"/>
  <c r="L276" i="5"/>
  <c r="M276" i="5" s="1"/>
  <c r="E438" i="5"/>
  <c r="F438" i="5"/>
  <c r="G438" i="5"/>
  <c r="H438" i="5"/>
  <c r="L438" i="5"/>
  <c r="M438" i="5" s="1"/>
  <c r="E67" i="5"/>
  <c r="F67" i="5"/>
  <c r="G67" i="5"/>
  <c r="H67" i="5"/>
  <c r="L67" i="5"/>
  <c r="M67" i="5" s="1"/>
  <c r="E940" i="5"/>
  <c r="F940" i="5"/>
  <c r="G940" i="5"/>
  <c r="H940" i="5"/>
  <c r="L940" i="5"/>
  <c r="M940" i="5" s="1"/>
  <c r="E837" i="5"/>
  <c r="F837" i="5"/>
  <c r="G837" i="5"/>
  <c r="H837" i="5"/>
  <c r="L837" i="5"/>
  <c r="M837" i="5" s="1"/>
  <c r="E1102" i="5"/>
  <c r="F1102" i="5"/>
  <c r="G1102" i="5"/>
  <c r="H1102" i="5"/>
  <c r="L1102" i="5"/>
  <c r="M1102" i="5" s="1"/>
  <c r="E393" i="5"/>
  <c r="F393" i="5"/>
  <c r="G393" i="5"/>
  <c r="H393" i="5"/>
  <c r="L393" i="5"/>
  <c r="M393" i="5" s="1"/>
  <c r="E1030" i="5"/>
  <c r="F1030" i="5"/>
  <c r="G1030" i="5"/>
  <c r="H1030" i="5"/>
  <c r="L1030" i="5"/>
  <c r="M1030" i="5" s="1"/>
  <c r="E63" i="5"/>
  <c r="F63" i="5"/>
  <c r="G63" i="5"/>
  <c r="H63" i="5"/>
  <c r="L63" i="5"/>
  <c r="M63" i="5" s="1"/>
  <c r="E324" i="5"/>
  <c r="F324" i="5"/>
  <c r="G324" i="5"/>
  <c r="H324" i="5"/>
  <c r="L324" i="5"/>
  <c r="M324" i="5" s="1"/>
  <c r="E602" i="5"/>
  <c r="F602" i="5"/>
  <c r="G602" i="5"/>
  <c r="H602" i="5"/>
  <c r="L602" i="5"/>
  <c r="M602" i="5" s="1"/>
  <c r="E770" i="5"/>
  <c r="F770" i="5"/>
  <c r="G770" i="5"/>
  <c r="H770" i="5"/>
  <c r="L770" i="5"/>
  <c r="M770" i="5" s="1"/>
  <c r="E738" i="5"/>
  <c r="F738" i="5"/>
  <c r="G738" i="5"/>
  <c r="H738" i="5"/>
  <c r="L738" i="5"/>
  <c r="M738" i="5" s="1"/>
  <c r="E818" i="5"/>
  <c r="F818" i="5"/>
  <c r="G818" i="5"/>
  <c r="H818" i="5"/>
  <c r="L818" i="5"/>
  <c r="M818" i="5" s="1"/>
  <c r="E774" i="5"/>
  <c r="F774" i="5"/>
  <c r="G774" i="5"/>
  <c r="H774" i="5"/>
  <c r="L774" i="5"/>
  <c r="M774" i="5" s="1"/>
  <c r="E897" i="5"/>
  <c r="F897" i="5"/>
  <c r="G897" i="5"/>
  <c r="H897" i="5"/>
  <c r="L897" i="5"/>
  <c r="M897" i="5" s="1"/>
  <c r="E412" i="5"/>
  <c r="F412" i="5"/>
  <c r="G412" i="5"/>
  <c r="H412" i="5"/>
  <c r="L412" i="5"/>
  <c r="M412" i="5" s="1"/>
  <c r="E414" i="5"/>
  <c r="F414" i="5"/>
  <c r="G414" i="5"/>
  <c r="H414" i="5"/>
  <c r="L414" i="5"/>
  <c r="M414" i="5" s="1"/>
  <c r="E813" i="5"/>
  <c r="F813" i="5"/>
  <c r="G813" i="5"/>
  <c r="H813" i="5"/>
  <c r="L813" i="5"/>
  <c r="M813" i="5" s="1"/>
  <c r="E895" i="5"/>
  <c r="F895" i="5"/>
  <c r="G895" i="5"/>
  <c r="H895" i="5"/>
  <c r="L895" i="5"/>
  <c r="M895" i="5" s="1"/>
  <c r="E627" i="5"/>
  <c r="F627" i="5"/>
  <c r="G627" i="5"/>
  <c r="H627" i="5"/>
  <c r="L627" i="5"/>
  <c r="M627" i="5" s="1"/>
  <c r="E1045" i="5"/>
  <c r="F1045" i="5"/>
  <c r="G1045" i="5"/>
  <c r="H1045" i="5"/>
  <c r="L1045" i="5"/>
  <c r="M1045" i="5" s="1"/>
  <c r="E369" i="5"/>
  <c r="F369" i="5"/>
  <c r="G369" i="5"/>
  <c r="H369" i="5"/>
  <c r="L369" i="5"/>
  <c r="M369" i="5" s="1"/>
  <c r="E370" i="5"/>
  <c r="F370" i="5"/>
  <c r="G370" i="5"/>
  <c r="H370" i="5"/>
  <c r="L370" i="5"/>
  <c r="M370" i="5" s="1"/>
  <c r="E1110" i="5"/>
  <c r="F1110" i="5"/>
  <c r="G1110" i="5"/>
  <c r="H1110" i="5"/>
  <c r="L1110" i="5"/>
  <c r="M1110" i="5" s="1"/>
  <c r="E490" i="5"/>
  <c r="F490" i="5"/>
  <c r="G490" i="5"/>
  <c r="H490" i="5"/>
  <c r="L490" i="5"/>
  <c r="M490" i="5" s="1"/>
  <c r="E893" i="5"/>
  <c r="F893" i="5"/>
  <c r="G893" i="5"/>
  <c r="H893" i="5"/>
  <c r="L893" i="5"/>
  <c r="M893" i="5" s="1"/>
  <c r="E831" i="5"/>
  <c r="F831" i="5"/>
  <c r="G831" i="5"/>
  <c r="H831" i="5"/>
  <c r="L831" i="5"/>
  <c r="M831" i="5" s="1"/>
  <c r="E714" i="5"/>
  <c r="F714" i="5"/>
  <c r="G714" i="5"/>
  <c r="H714" i="5"/>
  <c r="L714" i="5"/>
  <c r="M714" i="5" s="1"/>
  <c r="E1082" i="5"/>
  <c r="F1082" i="5"/>
  <c r="G1082" i="5"/>
  <c r="H1082" i="5"/>
  <c r="L1082" i="5"/>
  <c r="M1082" i="5" s="1"/>
  <c r="E240" i="5"/>
  <c r="F240" i="5"/>
  <c r="G240" i="5"/>
  <c r="H240" i="5"/>
  <c r="L240" i="5"/>
  <c r="M240" i="5" s="1"/>
  <c r="E538" i="5"/>
  <c r="F538" i="5"/>
  <c r="G538" i="5"/>
  <c r="H538" i="5"/>
  <c r="L538" i="5"/>
  <c r="M538" i="5" s="1"/>
  <c r="E984" i="5"/>
  <c r="F984" i="5"/>
  <c r="G984" i="5"/>
  <c r="H984" i="5"/>
  <c r="L984" i="5"/>
  <c r="M984" i="5" s="1"/>
  <c r="E719" i="5"/>
  <c r="F719" i="5"/>
  <c r="G719" i="5"/>
  <c r="H719" i="5"/>
  <c r="L719" i="5"/>
  <c r="M719" i="5" s="1"/>
  <c r="E180" i="5"/>
  <c r="F180" i="5"/>
  <c r="G180" i="5"/>
  <c r="H180" i="5"/>
  <c r="L180" i="5"/>
  <c r="M180" i="5" s="1"/>
  <c r="E220" i="5"/>
  <c r="F220" i="5"/>
  <c r="G220" i="5"/>
  <c r="H220" i="5"/>
  <c r="L220" i="5"/>
  <c r="M220" i="5" s="1"/>
  <c r="E675" i="5"/>
  <c r="F675" i="5"/>
  <c r="G675" i="5"/>
  <c r="H675" i="5"/>
  <c r="L675" i="5"/>
  <c r="M675" i="5" s="1"/>
  <c r="E413" i="5"/>
  <c r="F413" i="5"/>
  <c r="G413" i="5"/>
  <c r="H413" i="5"/>
  <c r="L413" i="5"/>
  <c r="M413" i="5" s="1"/>
  <c r="E682" i="5"/>
  <c r="F682" i="5"/>
  <c r="G682" i="5"/>
  <c r="H682" i="5"/>
  <c r="L682" i="5"/>
  <c r="M682" i="5" s="1"/>
  <c r="E444" i="5"/>
  <c r="F444" i="5"/>
  <c r="G444" i="5"/>
  <c r="H444" i="5"/>
  <c r="L444" i="5"/>
  <c r="M444" i="5" s="1"/>
  <c r="E720" i="5"/>
  <c r="F720" i="5"/>
  <c r="G720" i="5"/>
  <c r="H720" i="5"/>
  <c r="L720" i="5"/>
  <c r="M720" i="5" s="1"/>
  <c r="E740" i="5"/>
  <c r="F740" i="5"/>
  <c r="H740" i="5"/>
  <c r="L740" i="5"/>
  <c r="M740" i="5" s="1"/>
  <c r="E212" i="5"/>
  <c r="F212" i="5"/>
  <c r="H212" i="5"/>
  <c r="L212" i="5"/>
  <c r="M212" i="5" s="1"/>
  <c r="E209" i="5"/>
  <c r="F209" i="5"/>
  <c r="G209" i="5"/>
  <c r="H209" i="5"/>
  <c r="L209" i="5"/>
  <c r="M209" i="5" s="1"/>
  <c r="E491" i="5"/>
  <c r="F491" i="5"/>
  <c r="G491" i="5"/>
  <c r="H491" i="5"/>
  <c r="L491" i="5"/>
  <c r="M491" i="5" s="1"/>
  <c r="E134" i="5"/>
  <c r="F134" i="5"/>
  <c r="G134" i="5"/>
  <c r="H134" i="5"/>
  <c r="L134" i="5"/>
  <c r="M134" i="5" s="1"/>
  <c r="E461" i="5"/>
  <c r="F461" i="5"/>
  <c r="G461" i="5"/>
  <c r="H461" i="5"/>
  <c r="L461" i="5"/>
  <c r="M461" i="5" s="1"/>
  <c r="E272" i="5"/>
  <c r="F272" i="5"/>
  <c r="G272" i="5"/>
  <c r="H272" i="5"/>
  <c r="L272" i="5"/>
  <c r="M272" i="5" s="1"/>
  <c r="E668" i="5"/>
  <c r="F668" i="5"/>
  <c r="G668" i="5"/>
  <c r="H668" i="5"/>
  <c r="L668" i="5"/>
  <c r="M668" i="5" s="1"/>
  <c r="E462" i="5"/>
  <c r="F462" i="5"/>
  <c r="G462" i="5"/>
  <c r="H462" i="5"/>
  <c r="L462" i="5"/>
  <c r="M462" i="5" s="1"/>
  <c r="E152" i="5"/>
  <c r="F152" i="5"/>
  <c r="G152" i="5"/>
  <c r="H152" i="5"/>
  <c r="L152" i="5"/>
  <c r="M152" i="5" s="1"/>
  <c r="E424" i="5"/>
  <c r="F424" i="5"/>
  <c r="G424" i="5"/>
  <c r="H424" i="5"/>
  <c r="L424" i="5"/>
  <c r="M424" i="5" s="1"/>
  <c r="E145" i="5"/>
  <c r="F145" i="5"/>
  <c r="G145" i="5"/>
  <c r="H145" i="5"/>
  <c r="L145" i="5"/>
  <c r="M145" i="5" s="1"/>
  <c r="E382" i="5"/>
  <c r="F382" i="5"/>
  <c r="G382" i="5"/>
  <c r="H382" i="5"/>
  <c r="L382" i="5"/>
  <c r="M382" i="5" s="1"/>
  <c r="E1077" i="5"/>
  <c r="F1077" i="5"/>
  <c r="G1077" i="5"/>
  <c r="H1077" i="5"/>
  <c r="L1077" i="5"/>
  <c r="M1077" i="5" s="1"/>
  <c r="E803" i="5"/>
  <c r="F803" i="5"/>
  <c r="G803" i="5"/>
  <c r="H803" i="5"/>
  <c r="L803" i="5"/>
  <c r="M803" i="5" s="1"/>
  <c r="E277" i="5"/>
  <c r="F277" i="5"/>
  <c r="G277" i="5"/>
  <c r="H277" i="5"/>
  <c r="L277" i="5"/>
  <c r="M277" i="5" s="1"/>
  <c r="E537" i="5"/>
  <c r="F537" i="5"/>
  <c r="G537" i="5"/>
  <c r="H537" i="5"/>
  <c r="L537" i="5"/>
  <c r="M537" i="5" s="1"/>
  <c r="E520" i="5"/>
  <c r="F520" i="5"/>
  <c r="G520" i="5"/>
  <c r="H520" i="5"/>
  <c r="L520" i="5"/>
  <c r="M520" i="5" s="1"/>
  <c r="E727" i="5"/>
  <c r="F727" i="5"/>
  <c r="G727" i="5"/>
  <c r="H727" i="5"/>
  <c r="L727" i="5"/>
  <c r="M727" i="5" s="1"/>
  <c r="E1069" i="5"/>
  <c r="F1069" i="5"/>
  <c r="G1069" i="5"/>
  <c r="H1069" i="5"/>
  <c r="L1069" i="5"/>
  <c r="M1069" i="5" s="1"/>
  <c r="E1049" i="5"/>
  <c r="F1049" i="5"/>
  <c r="G1049" i="5"/>
  <c r="H1049" i="5"/>
  <c r="L1049" i="5"/>
  <c r="M1049" i="5" s="1"/>
  <c r="E561" i="5"/>
  <c r="F561" i="5"/>
  <c r="G561" i="5"/>
  <c r="H561" i="5"/>
  <c r="L561" i="5"/>
  <c r="M561" i="5" s="1"/>
  <c r="E167" i="5"/>
  <c r="F167" i="5"/>
  <c r="G167" i="5"/>
  <c r="H167" i="5"/>
  <c r="L167" i="5"/>
  <c r="M167" i="5" s="1"/>
  <c r="E310" i="5"/>
  <c r="F310" i="5"/>
  <c r="G310" i="5"/>
  <c r="H310" i="5"/>
  <c r="L310" i="5"/>
  <c r="M310" i="5" s="1"/>
  <c r="E638" i="5"/>
  <c r="F638" i="5"/>
  <c r="G638" i="5"/>
  <c r="H638" i="5"/>
  <c r="L638" i="5"/>
  <c r="M638" i="5" s="1"/>
  <c r="E168" i="5"/>
  <c r="F168" i="5"/>
  <c r="G168" i="5"/>
  <c r="H168" i="5"/>
  <c r="L168" i="5"/>
  <c r="M168" i="5" s="1"/>
  <c r="E185" i="5"/>
  <c r="F185" i="5"/>
  <c r="G185" i="5"/>
  <c r="H185" i="5"/>
  <c r="L185" i="5"/>
  <c r="M185" i="5" s="1"/>
  <c r="E1095" i="5"/>
  <c r="F1095" i="5"/>
  <c r="G1095" i="5"/>
  <c r="H1095" i="5"/>
  <c r="L1095" i="5"/>
  <c r="M1095" i="5" s="1"/>
  <c r="E521" i="5"/>
  <c r="F521" i="5"/>
  <c r="G521" i="5"/>
  <c r="H521" i="5"/>
  <c r="L521" i="5"/>
  <c r="M521" i="5" s="1"/>
  <c r="E1002" i="5"/>
  <c r="F1002" i="5"/>
  <c r="G1002" i="5"/>
  <c r="H1002" i="5"/>
  <c r="L1002" i="5"/>
  <c r="M1002" i="5" s="1"/>
  <c r="E61" i="5"/>
  <c r="F61" i="5"/>
  <c r="G61" i="5"/>
  <c r="H61" i="5"/>
  <c r="L61" i="5"/>
  <c r="M61" i="5" s="1"/>
  <c r="E611" i="5"/>
  <c r="F611" i="5"/>
  <c r="G611" i="5"/>
  <c r="H611" i="5"/>
  <c r="L611" i="5"/>
  <c r="M611" i="5" s="1"/>
  <c r="E955" i="5"/>
  <c r="F955" i="5"/>
  <c r="G955" i="5"/>
  <c r="H955" i="5"/>
  <c r="L955" i="5"/>
  <c r="M955" i="5" s="1"/>
  <c r="E572" i="5"/>
  <c r="F572" i="5"/>
  <c r="G572" i="5"/>
  <c r="H572" i="5"/>
  <c r="L572" i="5"/>
  <c r="M572" i="5" s="1"/>
  <c r="E702" i="5"/>
  <c r="F702" i="5"/>
  <c r="G702" i="5"/>
  <c r="H702" i="5"/>
  <c r="L702" i="5"/>
  <c r="M702" i="5" s="1"/>
  <c r="E406" i="5"/>
  <c r="F406" i="5"/>
  <c r="G406" i="5"/>
  <c r="H406" i="5"/>
  <c r="L406" i="5"/>
  <c r="M406" i="5" s="1"/>
  <c r="E36" i="5"/>
  <c r="F36" i="5"/>
  <c r="G36" i="5"/>
  <c r="H36" i="5"/>
  <c r="L36" i="5"/>
  <c r="M36" i="5" s="1"/>
  <c r="E741" i="5"/>
  <c r="F741" i="5"/>
  <c r="G741" i="5"/>
  <c r="H741" i="5"/>
  <c r="L741" i="5"/>
  <c r="M741" i="5" s="1"/>
  <c r="E880" i="5"/>
  <c r="F880" i="5"/>
  <c r="G880" i="5"/>
  <c r="H880" i="5"/>
  <c r="L880" i="5"/>
  <c r="M880" i="5" s="1"/>
  <c r="E552" i="5"/>
  <c r="F552" i="5"/>
  <c r="G552" i="5"/>
  <c r="H552" i="5"/>
  <c r="L552" i="5"/>
  <c r="M552" i="5" s="1"/>
  <c r="E482" i="5"/>
  <c r="F482" i="5"/>
  <c r="G482" i="5"/>
  <c r="H482" i="5"/>
  <c r="L482" i="5"/>
  <c r="M482" i="5" s="1"/>
  <c r="E962" i="5"/>
  <c r="F962" i="5"/>
  <c r="G962" i="5"/>
  <c r="H962" i="5"/>
  <c r="L962" i="5"/>
  <c r="M962" i="5" s="1"/>
  <c r="E598" i="5"/>
  <c r="F598" i="5"/>
  <c r="G598" i="5"/>
  <c r="H598" i="5"/>
  <c r="L598" i="5"/>
  <c r="M598" i="5" s="1"/>
  <c r="E425" i="5"/>
  <c r="F425" i="5"/>
  <c r="G425" i="5"/>
  <c r="H425" i="5"/>
  <c r="L425" i="5"/>
  <c r="M425" i="5" s="1"/>
  <c r="E669" i="5"/>
  <c r="F669" i="5"/>
  <c r="G669" i="5"/>
  <c r="H669" i="5"/>
  <c r="L669" i="5"/>
  <c r="M669" i="5" s="1"/>
  <c r="E980" i="5"/>
  <c r="F980" i="5"/>
  <c r="G980" i="5"/>
  <c r="H980" i="5"/>
  <c r="L980" i="5"/>
  <c r="M980" i="5" s="1"/>
  <c r="E518" i="5"/>
  <c r="F518" i="5"/>
  <c r="G518" i="5"/>
  <c r="H518" i="5"/>
  <c r="L518" i="5"/>
  <c r="M518" i="5" s="1"/>
  <c r="E253" i="5"/>
  <c r="F253" i="5"/>
  <c r="G253" i="5"/>
  <c r="H253" i="5"/>
  <c r="L253" i="5"/>
  <c r="M253" i="5" s="1"/>
  <c r="E640" i="5"/>
  <c r="F640" i="5"/>
  <c r="G640" i="5"/>
  <c r="H640" i="5"/>
  <c r="L640" i="5"/>
  <c r="M640" i="5" s="1"/>
  <c r="E776" i="5"/>
  <c r="F776" i="5"/>
  <c r="G776" i="5"/>
  <c r="H776" i="5"/>
  <c r="L776" i="5"/>
  <c r="M776" i="5" s="1"/>
  <c r="E107" i="5"/>
  <c r="F107" i="5"/>
  <c r="G107" i="5"/>
  <c r="H107" i="5"/>
  <c r="L107" i="5"/>
  <c r="M107" i="5" s="1"/>
  <c r="E37" i="5"/>
  <c r="F37" i="5"/>
  <c r="G37" i="5"/>
  <c r="H37" i="5"/>
  <c r="L37" i="5"/>
  <c r="M37" i="5" s="1"/>
  <c r="E529" i="5"/>
  <c r="F529" i="5"/>
  <c r="G529" i="5"/>
  <c r="H529" i="5"/>
  <c r="L529" i="5"/>
  <c r="M529" i="5" s="1"/>
  <c r="E799" i="5"/>
  <c r="F799" i="5"/>
  <c r="G799" i="5"/>
  <c r="H799" i="5"/>
  <c r="L799" i="5"/>
  <c r="M799" i="5" s="1"/>
  <c r="E146" i="5"/>
  <c r="F146" i="5"/>
  <c r="G146" i="5"/>
  <c r="H146" i="5"/>
  <c r="L146" i="5"/>
  <c r="M146" i="5" s="1"/>
  <c r="E617" i="5"/>
  <c r="F617" i="5"/>
  <c r="G617" i="5"/>
  <c r="H617" i="5"/>
  <c r="L617" i="5"/>
  <c r="M617" i="5" s="1"/>
  <c r="E1050" i="5"/>
  <c r="F1050" i="5"/>
  <c r="G1050" i="5"/>
  <c r="H1050" i="5"/>
  <c r="L1050" i="5"/>
  <c r="M1050" i="5" s="1"/>
  <c r="E784" i="5"/>
  <c r="F784" i="5"/>
  <c r="G784" i="5"/>
  <c r="H784" i="5"/>
  <c r="L784" i="5"/>
  <c r="M784" i="5" s="1"/>
  <c r="E125" i="5"/>
  <c r="F125" i="5"/>
  <c r="G125" i="5"/>
  <c r="H125" i="5"/>
  <c r="L125" i="5"/>
  <c r="M125" i="5" s="1"/>
  <c r="E595" i="5"/>
  <c r="F595" i="5"/>
  <c r="G595" i="5"/>
  <c r="H595" i="5"/>
  <c r="L595" i="5"/>
  <c r="M595" i="5" s="1"/>
  <c r="E718" i="5"/>
  <c r="F718" i="5"/>
  <c r="G718" i="5"/>
  <c r="H718" i="5"/>
  <c r="L718" i="5"/>
  <c r="M718" i="5" s="1"/>
  <c r="E409" i="5"/>
  <c r="F409" i="5"/>
  <c r="G409" i="5"/>
  <c r="H409" i="5"/>
  <c r="L409" i="5"/>
  <c r="M409" i="5" s="1"/>
  <c r="E612" i="5"/>
  <c r="F612" i="5"/>
  <c r="G612" i="5"/>
  <c r="H612" i="5"/>
  <c r="L612" i="5"/>
  <c r="M612" i="5" s="1"/>
  <c r="E687" i="5"/>
  <c r="F687" i="5"/>
  <c r="G687" i="5"/>
  <c r="H687" i="5"/>
  <c r="L687" i="5"/>
  <c r="M687" i="5" s="1"/>
  <c r="E883" i="5"/>
  <c r="F883" i="5"/>
  <c r="G883" i="5"/>
  <c r="H883" i="5"/>
  <c r="L883" i="5"/>
  <c r="M883" i="5" s="1"/>
  <c r="E65" i="5"/>
  <c r="F65" i="5"/>
  <c r="G65" i="5"/>
  <c r="H65" i="5"/>
  <c r="L65" i="5"/>
  <c r="M65" i="5" s="1"/>
  <c r="E52" i="5"/>
  <c r="F52" i="5"/>
  <c r="G52" i="5"/>
  <c r="H52" i="5"/>
  <c r="L52" i="5"/>
  <c r="M52" i="5" s="1"/>
  <c r="E603" i="5"/>
  <c r="F603" i="5"/>
  <c r="G603" i="5"/>
  <c r="H603" i="5"/>
  <c r="L603" i="5"/>
  <c r="M603" i="5" s="1"/>
  <c r="E160" i="5"/>
  <c r="F160" i="5"/>
  <c r="G160" i="5"/>
  <c r="H160" i="5"/>
  <c r="L160" i="5"/>
  <c r="M160" i="5" s="1"/>
  <c r="E230" i="5"/>
  <c r="F230" i="5"/>
  <c r="G230" i="5"/>
  <c r="H230" i="5"/>
  <c r="L230" i="5"/>
  <c r="M230" i="5" s="1"/>
  <c r="E759" i="5"/>
  <c r="F759" i="5"/>
  <c r="G759" i="5"/>
  <c r="H759" i="5"/>
  <c r="L759" i="5"/>
  <c r="M759" i="5" s="1"/>
  <c r="E689" i="5"/>
  <c r="F689" i="5"/>
  <c r="G689" i="5"/>
  <c r="H689" i="5"/>
  <c r="L689" i="5"/>
  <c r="M689" i="5" s="1"/>
  <c r="E1051" i="5"/>
  <c r="F1051" i="5"/>
  <c r="G1051" i="5"/>
  <c r="H1051" i="5"/>
  <c r="L1051" i="5"/>
  <c r="M1051" i="5" s="1"/>
  <c r="E620" i="5"/>
  <c r="F620" i="5"/>
  <c r="G620" i="5"/>
  <c r="H620" i="5"/>
  <c r="L620" i="5"/>
  <c r="M620" i="5" s="1"/>
  <c r="E265" i="5"/>
  <c r="F265" i="5"/>
  <c r="G265" i="5"/>
  <c r="H265" i="5"/>
  <c r="L265" i="5"/>
  <c r="M265" i="5" s="1"/>
  <c r="E340" i="5"/>
  <c r="F340" i="5"/>
  <c r="G340" i="5"/>
  <c r="H340" i="5"/>
  <c r="L340" i="5"/>
  <c r="M340" i="5" s="1"/>
  <c r="E838" i="5"/>
  <c r="F838" i="5"/>
  <c r="G838" i="5"/>
  <c r="H838" i="5"/>
  <c r="L838" i="5"/>
  <c r="M838" i="5" s="1"/>
  <c r="E802" i="5"/>
  <c r="F802" i="5"/>
  <c r="G802" i="5"/>
  <c r="H802" i="5"/>
  <c r="L802" i="5"/>
  <c r="M802" i="5" s="1"/>
  <c r="E153" i="5"/>
  <c r="F153" i="5"/>
  <c r="G153" i="5"/>
  <c r="H153" i="5"/>
  <c r="L153" i="5"/>
  <c r="M153" i="5" s="1"/>
  <c r="E926" i="5"/>
  <c r="F926" i="5"/>
  <c r="G926" i="5"/>
  <c r="H926" i="5"/>
  <c r="L926" i="5"/>
  <c r="M926" i="5" s="1"/>
  <c r="E38" i="5"/>
  <c r="F38" i="5"/>
  <c r="G38" i="5"/>
  <c r="H38" i="5"/>
  <c r="L38" i="5"/>
  <c r="M38" i="5" s="1"/>
  <c r="E92" i="5"/>
  <c r="F92" i="5"/>
  <c r="G92" i="5"/>
  <c r="H92" i="5"/>
  <c r="L92" i="5"/>
  <c r="M92" i="5" s="1"/>
  <c r="E670" i="5"/>
  <c r="F670" i="5"/>
  <c r="G670" i="5"/>
  <c r="H670" i="5"/>
  <c r="L670" i="5"/>
  <c r="M670" i="5" s="1"/>
  <c r="E723" i="5"/>
  <c r="F723" i="5"/>
  <c r="G723" i="5"/>
  <c r="H723" i="5"/>
  <c r="L723" i="5"/>
  <c r="M723" i="5" s="1"/>
  <c r="E138" i="5"/>
  <c r="F138" i="5"/>
  <c r="G138" i="5"/>
  <c r="H138" i="5"/>
  <c r="L138" i="5"/>
  <c r="M138" i="5" s="1"/>
  <c r="E1090" i="5"/>
  <c r="F1090" i="5"/>
  <c r="G1090" i="5"/>
  <c r="H1090" i="5"/>
  <c r="L1090" i="5"/>
  <c r="M1090" i="5" s="1"/>
  <c r="E1114" i="5"/>
  <c r="F1114" i="5"/>
  <c r="G1114" i="5"/>
  <c r="H1114" i="5"/>
  <c r="L1114" i="5"/>
  <c r="M1114" i="5" s="1"/>
  <c r="E476" i="5"/>
  <c r="F476" i="5"/>
  <c r="G476" i="5"/>
  <c r="H476" i="5"/>
  <c r="L476" i="5"/>
  <c r="M476" i="5" s="1"/>
  <c r="E806" i="5"/>
  <c r="F806" i="5"/>
  <c r="G806" i="5"/>
  <c r="H806" i="5"/>
  <c r="L806" i="5"/>
  <c r="M806" i="5" s="1"/>
  <c r="E133" i="5"/>
  <c r="F133" i="5"/>
  <c r="G133" i="5"/>
  <c r="H133" i="5"/>
  <c r="L133" i="5"/>
  <c r="M133" i="5" s="1"/>
  <c r="E757" i="5"/>
  <c r="F757" i="5"/>
  <c r="G757" i="5"/>
  <c r="H757" i="5"/>
  <c r="L757" i="5"/>
  <c r="M757" i="5" s="1"/>
  <c r="E925" i="5"/>
  <c r="F925" i="5"/>
  <c r="G925" i="5"/>
  <c r="H925" i="5"/>
  <c r="L925" i="5"/>
  <c r="M925" i="5" s="1"/>
  <c r="E433" i="5"/>
  <c r="F433" i="5"/>
  <c r="G433" i="5"/>
  <c r="H433" i="5"/>
  <c r="L433" i="5"/>
  <c r="M433" i="5" s="1"/>
  <c r="E243" i="5"/>
  <c r="F243" i="5"/>
  <c r="G243" i="5"/>
  <c r="H243" i="5"/>
  <c r="L243" i="5"/>
  <c r="M243" i="5" s="1"/>
  <c r="E554" i="5"/>
  <c r="F554" i="5"/>
  <c r="G554" i="5"/>
  <c r="H554" i="5"/>
  <c r="L554" i="5"/>
  <c r="M554" i="5" s="1"/>
  <c r="E804" i="5"/>
  <c r="F804" i="5"/>
  <c r="G804" i="5"/>
  <c r="H804" i="5"/>
  <c r="L804" i="5"/>
  <c r="M804" i="5" s="1"/>
  <c r="E371" i="5"/>
  <c r="F371" i="5"/>
  <c r="G371" i="5"/>
  <c r="H371" i="5"/>
  <c r="L371" i="5"/>
  <c r="M371" i="5" s="1"/>
  <c r="E441" i="5"/>
  <c r="F441" i="5"/>
  <c r="G441" i="5"/>
  <c r="H441" i="5"/>
  <c r="L441" i="5"/>
  <c r="M441" i="5" s="1"/>
  <c r="E847" i="5"/>
  <c r="F847" i="5"/>
  <c r="G847" i="5"/>
  <c r="H847" i="5"/>
  <c r="L847" i="5"/>
  <c r="M847" i="5" s="1"/>
  <c r="E79" i="5"/>
  <c r="F79" i="5"/>
  <c r="G79" i="5"/>
  <c r="H79" i="5"/>
  <c r="L79" i="5"/>
  <c r="M79" i="5" s="1"/>
  <c r="E793" i="5"/>
  <c r="F793" i="5"/>
  <c r="G793" i="5"/>
  <c r="H793" i="5"/>
  <c r="L793" i="5"/>
  <c r="M793" i="5" s="1"/>
  <c r="E398" i="5"/>
  <c r="F398" i="5"/>
  <c r="G398" i="5"/>
  <c r="H398" i="5"/>
  <c r="L398" i="5"/>
  <c r="M398" i="5" s="1"/>
  <c r="E742" i="5"/>
  <c r="F742" i="5"/>
  <c r="G742" i="5"/>
  <c r="H742" i="5"/>
  <c r="L742" i="5"/>
  <c r="M742" i="5" s="1"/>
  <c r="E934" i="5"/>
  <c r="F934" i="5"/>
  <c r="G934" i="5"/>
  <c r="H934" i="5"/>
  <c r="L934" i="5"/>
  <c r="M934" i="5" s="1"/>
  <c r="E147" i="5"/>
  <c r="F147" i="5"/>
  <c r="G147" i="5"/>
  <c r="H147" i="5"/>
  <c r="L147" i="5"/>
  <c r="M147" i="5" s="1"/>
  <c r="E875" i="5"/>
  <c r="F875" i="5"/>
  <c r="G875" i="5"/>
  <c r="H875" i="5"/>
  <c r="L875" i="5"/>
  <c r="M875" i="5" s="1"/>
  <c r="E117" i="5"/>
  <c r="F117" i="5"/>
  <c r="G117" i="5"/>
  <c r="H117" i="5"/>
  <c r="L117" i="5"/>
  <c r="M117" i="5" s="1"/>
  <c r="E210" i="5"/>
  <c r="F210" i="5"/>
  <c r="G210" i="5"/>
  <c r="H210" i="5"/>
  <c r="L210" i="5"/>
  <c r="M210" i="5" s="1"/>
  <c r="E494" i="5"/>
  <c r="F494" i="5"/>
  <c r="G494" i="5"/>
  <c r="H494" i="5"/>
  <c r="L494" i="5"/>
  <c r="M494" i="5" s="1"/>
  <c r="E876" i="5"/>
  <c r="F876" i="5"/>
  <c r="G876" i="5"/>
  <c r="H876" i="5"/>
  <c r="L876" i="5"/>
  <c r="M876" i="5" s="1"/>
  <c r="E463" i="5"/>
  <c r="F463" i="5"/>
  <c r="G463" i="5"/>
  <c r="H463" i="5"/>
  <c r="L463" i="5"/>
  <c r="M463" i="5" s="1"/>
  <c r="E894" i="5"/>
  <c r="F894" i="5"/>
  <c r="G894" i="5"/>
  <c r="H894" i="5"/>
  <c r="L894" i="5"/>
  <c r="M894" i="5" s="1"/>
  <c r="E394" i="5"/>
  <c r="F394" i="5"/>
  <c r="G394" i="5"/>
  <c r="H394" i="5"/>
  <c r="L394" i="5"/>
  <c r="M394" i="5" s="1"/>
  <c r="E906" i="5"/>
  <c r="F906" i="5"/>
  <c r="G906" i="5"/>
  <c r="H906" i="5"/>
  <c r="L906" i="5"/>
  <c r="M906" i="5" s="1"/>
  <c r="E651" i="5"/>
  <c r="F651" i="5"/>
  <c r="G651" i="5"/>
  <c r="H651" i="5"/>
  <c r="L651" i="5"/>
  <c r="M651" i="5" s="1"/>
  <c r="E680" i="5"/>
  <c r="F680" i="5"/>
  <c r="G680" i="5"/>
  <c r="H680" i="5"/>
  <c r="L680" i="5"/>
  <c r="M680" i="5" s="1"/>
  <c r="E1093" i="5"/>
  <c r="F1093" i="5"/>
  <c r="G1093" i="5"/>
  <c r="H1093" i="5"/>
  <c r="L1093" i="5"/>
  <c r="M1093" i="5" s="1"/>
  <c r="E169" i="5"/>
  <c r="F169" i="5"/>
  <c r="G169" i="5"/>
  <c r="H169" i="5"/>
  <c r="L169" i="5"/>
  <c r="M169" i="5" s="1"/>
  <c r="E805" i="5"/>
  <c r="F805" i="5"/>
  <c r="G805" i="5"/>
  <c r="H805" i="5"/>
  <c r="L805" i="5"/>
  <c r="M805" i="5" s="1"/>
  <c r="E349" i="5"/>
  <c r="F349" i="5"/>
  <c r="G349" i="5"/>
  <c r="H349" i="5"/>
  <c r="L349" i="5"/>
  <c r="M349" i="5" s="1"/>
  <c r="E555" i="5"/>
  <c r="F555" i="5"/>
  <c r="G555" i="5"/>
  <c r="H555" i="5"/>
  <c r="L555" i="5"/>
  <c r="M555" i="5" s="1"/>
  <c r="E139" i="5"/>
  <c r="F139" i="5"/>
  <c r="G139" i="5"/>
  <c r="H139" i="5"/>
  <c r="L139" i="5"/>
  <c r="M139" i="5" s="1"/>
  <c r="E599" i="5"/>
  <c r="F599" i="5"/>
  <c r="G599" i="5"/>
  <c r="H599" i="5"/>
  <c r="L599" i="5"/>
  <c r="M599" i="5" s="1"/>
  <c r="E641" i="5"/>
  <c r="F641" i="5"/>
  <c r="G641" i="5"/>
  <c r="H641" i="5"/>
  <c r="L641" i="5"/>
  <c r="M641" i="5" s="1"/>
  <c r="E531" i="5"/>
  <c r="F531" i="5"/>
  <c r="G531" i="5"/>
  <c r="H531" i="5"/>
  <c r="L531" i="5"/>
  <c r="M531" i="5" s="1"/>
  <c r="E1006" i="5"/>
  <c r="F1006" i="5"/>
  <c r="G1006" i="5"/>
  <c r="H1006" i="5"/>
  <c r="L1006" i="5"/>
  <c r="M1006" i="5" s="1"/>
  <c r="E507" i="5"/>
  <c r="F507" i="5"/>
  <c r="G507" i="5"/>
  <c r="H507" i="5"/>
  <c r="L507" i="5"/>
  <c r="M507" i="5" s="1"/>
  <c r="E945" i="5"/>
  <c r="F945" i="5"/>
  <c r="G945" i="5"/>
  <c r="H945" i="5"/>
  <c r="L945" i="5"/>
  <c r="M945" i="5" s="1"/>
  <c r="E475" i="5"/>
  <c r="F475" i="5"/>
  <c r="G475" i="5"/>
  <c r="H475" i="5"/>
  <c r="L475" i="5"/>
  <c r="M475" i="5" s="1"/>
  <c r="E971" i="5"/>
  <c r="F971" i="5"/>
  <c r="G971" i="5"/>
  <c r="H971" i="5"/>
  <c r="L971" i="5"/>
  <c r="M971" i="5" s="1"/>
  <c r="E383" i="5"/>
  <c r="F383" i="5"/>
  <c r="G383" i="5"/>
  <c r="H383" i="5"/>
  <c r="L383" i="5"/>
  <c r="M383" i="5" s="1"/>
  <c r="E426" i="5"/>
  <c r="F426" i="5"/>
  <c r="G426" i="5"/>
  <c r="H426" i="5"/>
  <c r="L426" i="5"/>
  <c r="M426" i="5" s="1"/>
  <c r="E95" i="5"/>
  <c r="F95" i="5"/>
  <c r="G95" i="5"/>
  <c r="H95" i="5"/>
  <c r="L95" i="5"/>
  <c r="M95" i="5" s="1"/>
  <c r="E161" i="5"/>
  <c r="F161" i="5"/>
  <c r="G161" i="5"/>
  <c r="H161" i="5"/>
  <c r="L161" i="5"/>
  <c r="M161" i="5" s="1"/>
  <c r="E154" i="5"/>
  <c r="F154" i="5"/>
  <c r="G154" i="5"/>
  <c r="H154" i="5"/>
  <c r="L154" i="5"/>
  <c r="M154" i="5" s="1"/>
  <c r="E963" i="5"/>
  <c r="F963" i="5"/>
  <c r="G963" i="5"/>
  <c r="H963" i="5"/>
  <c r="L963" i="5"/>
  <c r="M963" i="5" s="1"/>
  <c r="E671" i="5"/>
  <c r="F671" i="5"/>
  <c r="G671" i="5"/>
  <c r="H671" i="5"/>
  <c r="L671" i="5"/>
  <c r="M671" i="5" s="1"/>
  <c r="E297" i="5"/>
  <c r="F297" i="5"/>
  <c r="G297" i="5"/>
  <c r="H297" i="5"/>
  <c r="L297" i="5"/>
  <c r="M297" i="5" s="1"/>
  <c r="E956" i="5"/>
  <c r="F956" i="5"/>
  <c r="G956" i="5"/>
  <c r="H956" i="5"/>
  <c r="L956" i="5"/>
  <c r="M956" i="5" s="1"/>
  <c r="E957" i="5"/>
  <c r="F957" i="5"/>
  <c r="G957" i="5"/>
  <c r="H957" i="5"/>
  <c r="L957" i="5"/>
  <c r="M957" i="5" s="1"/>
  <c r="E39" i="5"/>
  <c r="F39" i="5"/>
  <c r="G39" i="5"/>
  <c r="H39" i="5"/>
  <c r="L39" i="5"/>
  <c r="M39" i="5" s="1"/>
  <c r="E1043" i="5"/>
  <c r="F1043" i="5"/>
  <c r="G1043" i="5"/>
  <c r="H1043" i="5"/>
  <c r="L1043" i="5"/>
  <c r="M1043" i="5" s="1"/>
  <c r="E967" i="5"/>
  <c r="F967" i="5"/>
  <c r="G967" i="5"/>
  <c r="H967" i="5"/>
  <c r="L967" i="5"/>
  <c r="M967" i="5" s="1"/>
  <c r="E355" i="5"/>
  <c r="F355" i="5"/>
  <c r="G355" i="5"/>
  <c r="H355" i="5"/>
  <c r="L355" i="5"/>
  <c r="M355" i="5" s="1"/>
  <c r="E306" i="5"/>
  <c r="F306" i="5"/>
  <c r="G306" i="5"/>
  <c r="H306" i="5"/>
  <c r="L306" i="5"/>
  <c r="M306" i="5" s="1"/>
  <c r="E672" i="5"/>
  <c r="F672" i="5"/>
  <c r="G672" i="5"/>
  <c r="H672" i="5"/>
  <c r="L672" i="5"/>
  <c r="M672" i="5" s="1"/>
  <c r="E921" i="5"/>
  <c r="F921" i="5"/>
  <c r="G921" i="5"/>
  <c r="H921" i="5"/>
  <c r="L921" i="5"/>
  <c r="M921" i="5" s="1"/>
  <c r="E410" i="5"/>
  <c r="F410" i="5"/>
  <c r="G410" i="5"/>
  <c r="H410" i="5"/>
  <c r="L410" i="5"/>
  <c r="M410" i="5" s="1"/>
  <c r="E254" i="5"/>
  <c r="F254" i="5"/>
  <c r="G254" i="5"/>
  <c r="H254" i="5"/>
  <c r="L254" i="5"/>
  <c r="M254" i="5" s="1"/>
  <c r="E40" i="5"/>
  <c r="F40" i="5"/>
  <c r="G40" i="5"/>
  <c r="H40" i="5"/>
  <c r="L40" i="5"/>
  <c r="M40" i="5" s="1"/>
  <c r="E377" i="5"/>
  <c r="F377" i="5"/>
  <c r="G377" i="5"/>
  <c r="H377" i="5"/>
  <c r="L377" i="5"/>
  <c r="M377" i="5" s="1"/>
  <c r="E173" i="5"/>
  <c r="F173" i="5"/>
  <c r="G173" i="5"/>
  <c r="H173" i="5"/>
  <c r="L173" i="5"/>
  <c r="M173" i="5" s="1"/>
  <c r="E256" i="5"/>
  <c r="F256" i="5"/>
  <c r="G256" i="5"/>
  <c r="H256" i="5"/>
  <c r="L256" i="5"/>
  <c r="M256" i="5" s="1"/>
  <c r="E431" i="5"/>
  <c r="F431" i="5"/>
  <c r="G431" i="5"/>
  <c r="H431" i="5"/>
  <c r="L431" i="5"/>
  <c r="M431" i="5" s="1"/>
  <c r="E346" i="5"/>
  <c r="F346" i="5"/>
  <c r="G346" i="5"/>
  <c r="H346" i="5"/>
  <c r="L346" i="5"/>
  <c r="M346" i="5" s="1"/>
  <c r="E1003" i="5"/>
  <c r="F1003" i="5"/>
  <c r="G1003" i="5"/>
  <c r="H1003" i="5"/>
  <c r="L1003" i="5"/>
  <c r="M1003" i="5" s="1"/>
  <c r="E238" i="5"/>
  <c r="F238" i="5"/>
  <c r="G238" i="5"/>
  <c r="H238" i="5"/>
  <c r="L238" i="5"/>
  <c r="M238" i="5" s="1"/>
  <c r="E278" i="5"/>
  <c r="F278" i="5"/>
  <c r="G278" i="5"/>
  <c r="H278" i="5"/>
  <c r="L278" i="5"/>
  <c r="M278" i="5" s="1"/>
  <c r="E199" i="5"/>
  <c r="F199" i="5"/>
  <c r="G199" i="5"/>
  <c r="H199" i="5"/>
  <c r="L199" i="5"/>
  <c r="M199" i="5" s="1"/>
  <c r="E735" i="5"/>
  <c r="F735" i="5"/>
  <c r="G735" i="5"/>
  <c r="H735" i="5"/>
  <c r="L735" i="5"/>
  <c r="M735" i="5" s="1"/>
  <c r="E532" i="5"/>
  <c r="F532" i="5"/>
  <c r="G532" i="5"/>
  <c r="H532" i="5"/>
  <c r="L532" i="5"/>
  <c r="M532" i="5" s="1"/>
  <c r="E533" i="5"/>
  <c r="F533" i="5"/>
  <c r="G533" i="5"/>
  <c r="H533" i="5"/>
  <c r="L533" i="5"/>
  <c r="M533" i="5" s="1"/>
  <c r="E312" i="5"/>
  <c r="F312" i="5"/>
  <c r="G312" i="5"/>
  <c r="H312" i="5"/>
  <c r="L312" i="5"/>
  <c r="M312" i="5" s="1"/>
  <c r="E1070" i="5"/>
  <c r="F1070" i="5"/>
  <c r="G1070" i="5"/>
  <c r="H1070" i="5"/>
  <c r="L1070" i="5"/>
  <c r="M1070" i="5" s="1"/>
  <c r="E1071" i="5"/>
  <c r="F1071" i="5"/>
  <c r="G1071" i="5"/>
  <c r="H1071" i="5"/>
  <c r="L1071" i="5"/>
  <c r="M1071" i="5" s="1"/>
  <c r="E892" i="5"/>
  <c r="F892" i="5"/>
  <c r="G892" i="5"/>
  <c r="H892" i="5"/>
  <c r="L892" i="5"/>
  <c r="M892" i="5" s="1"/>
  <c r="E954" i="5"/>
  <c r="F954" i="5"/>
  <c r="G954" i="5"/>
  <c r="H954" i="5"/>
  <c r="L954" i="5"/>
  <c r="M954" i="5" s="1"/>
  <c r="E292" i="5"/>
  <c r="F292" i="5"/>
  <c r="G292" i="5"/>
  <c r="H292" i="5"/>
  <c r="L292" i="5"/>
  <c r="M292" i="5" s="1"/>
  <c r="E904" i="5"/>
  <c r="F904" i="5"/>
  <c r="G904" i="5"/>
  <c r="H904" i="5"/>
  <c r="L904" i="5"/>
  <c r="M904" i="5" s="1"/>
  <c r="E936" i="5"/>
  <c r="F936" i="5"/>
  <c r="G936" i="5"/>
  <c r="H936" i="5"/>
  <c r="L936" i="5"/>
  <c r="M936" i="5" s="1"/>
  <c r="E898" i="5"/>
  <c r="F898" i="5"/>
  <c r="G898" i="5"/>
  <c r="H898" i="5"/>
  <c r="L898" i="5"/>
  <c r="M898" i="5" s="1"/>
  <c r="E710" i="5"/>
  <c r="F710" i="5"/>
  <c r="G710" i="5"/>
  <c r="H710" i="5"/>
  <c r="L710" i="5"/>
  <c r="M710" i="5" s="1"/>
  <c r="E993" i="5"/>
  <c r="F993" i="5"/>
  <c r="G993" i="5"/>
  <c r="H993" i="5"/>
  <c r="L993" i="5"/>
  <c r="M993" i="5" s="1"/>
  <c r="E900" i="5"/>
  <c r="F900" i="5"/>
  <c r="G900" i="5"/>
  <c r="H900" i="5"/>
  <c r="L900" i="5"/>
  <c r="M900" i="5" s="1"/>
  <c r="E901" i="5"/>
  <c r="F901" i="5"/>
  <c r="G901" i="5"/>
  <c r="H901" i="5"/>
  <c r="L901" i="5"/>
  <c r="M901" i="5" s="1"/>
  <c r="E1072" i="5"/>
  <c r="F1072" i="5"/>
  <c r="G1072" i="5"/>
  <c r="H1072" i="5"/>
  <c r="L1072" i="5"/>
  <c r="M1072" i="5" s="1"/>
  <c r="E903" i="5"/>
  <c r="F903" i="5"/>
  <c r="G903" i="5"/>
  <c r="H903" i="5"/>
  <c r="L903" i="5"/>
  <c r="M903" i="5" s="1"/>
  <c r="E245" i="5"/>
  <c r="F245" i="5"/>
  <c r="G245" i="5"/>
  <c r="H245" i="5"/>
  <c r="L245" i="5"/>
  <c r="M245" i="5" s="1"/>
  <c r="E905" i="5"/>
  <c r="F905" i="5"/>
  <c r="G905" i="5"/>
  <c r="H905" i="5"/>
  <c r="L905" i="5"/>
  <c r="M905" i="5" s="1"/>
  <c r="E530" i="5"/>
  <c r="F530" i="5"/>
  <c r="G530" i="5"/>
  <c r="H530" i="5"/>
  <c r="L530" i="5"/>
  <c r="M530" i="5" s="1"/>
  <c r="E477" i="5"/>
  <c r="F477" i="5"/>
  <c r="G477" i="5"/>
  <c r="H477" i="5"/>
  <c r="L477" i="5"/>
  <c r="M477" i="5" s="1"/>
  <c r="E848" i="5"/>
  <c r="F848" i="5"/>
  <c r="G848" i="5"/>
  <c r="H848" i="5"/>
  <c r="L848" i="5"/>
  <c r="M848" i="5" s="1"/>
  <c r="E182" i="5"/>
  <c r="F182" i="5"/>
  <c r="G182" i="5"/>
  <c r="H182" i="5"/>
  <c r="L182" i="5"/>
  <c r="M182" i="5" s="1"/>
  <c r="E690" i="5"/>
  <c r="F690" i="5"/>
  <c r="G690" i="5"/>
  <c r="H690" i="5"/>
  <c r="L690" i="5"/>
  <c r="M690" i="5" s="1"/>
  <c r="E522" i="5"/>
  <c r="F522" i="5"/>
  <c r="G522" i="5"/>
  <c r="H522" i="5"/>
  <c r="L522" i="5"/>
  <c r="M522" i="5" s="1"/>
  <c r="E652" i="5"/>
  <c r="F652" i="5"/>
  <c r="G652" i="5"/>
  <c r="H652" i="5"/>
  <c r="L652" i="5"/>
  <c r="M652" i="5" s="1"/>
  <c r="E975" i="5"/>
  <c r="F975" i="5"/>
  <c r="G975" i="5"/>
  <c r="H975" i="5"/>
  <c r="L975" i="5"/>
  <c r="M975" i="5" s="1"/>
  <c r="E42" i="5"/>
  <c r="F42" i="5"/>
  <c r="G42" i="5"/>
  <c r="H42" i="5"/>
  <c r="L42" i="5"/>
  <c r="M42" i="5" s="1"/>
  <c r="E821" i="5"/>
  <c r="F821" i="5"/>
  <c r="G821" i="5"/>
  <c r="H821" i="5"/>
  <c r="L821" i="5"/>
  <c r="M821" i="5" s="1"/>
  <c r="E911" i="5"/>
  <c r="F911" i="5"/>
  <c r="G911" i="5"/>
  <c r="H911" i="5"/>
  <c r="L911" i="5"/>
  <c r="M911" i="5" s="1"/>
  <c r="E981" i="5"/>
  <c r="F981" i="5"/>
  <c r="G981" i="5"/>
  <c r="H981" i="5"/>
  <c r="L981" i="5"/>
  <c r="M981" i="5" s="1"/>
  <c r="E773" i="5"/>
  <c r="F773" i="5"/>
  <c r="G773" i="5"/>
  <c r="H773" i="5"/>
  <c r="L773" i="5"/>
  <c r="M773" i="5" s="1"/>
  <c r="E279" i="5"/>
  <c r="F279" i="5"/>
  <c r="G279" i="5"/>
  <c r="H279" i="5"/>
  <c r="L279" i="5"/>
  <c r="M279" i="5" s="1"/>
  <c r="E736" i="5"/>
  <c r="F736" i="5"/>
  <c r="G736" i="5"/>
  <c r="H736" i="5"/>
  <c r="L736" i="5"/>
  <c r="M736" i="5" s="1"/>
  <c r="E495" i="5"/>
  <c r="F495" i="5"/>
  <c r="G495" i="5"/>
  <c r="H495" i="5"/>
  <c r="L495" i="5"/>
  <c r="M495" i="5" s="1"/>
  <c r="E885" i="5"/>
  <c r="F885" i="5"/>
  <c r="G885" i="5"/>
  <c r="H885" i="5"/>
  <c r="L885" i="5"/>
  <c r="M885" i="5" s="1"/>
  <c r="E442" i="5"/>
  <c r="F442" i="5"/>
  <c r="G442" i="5"/>
  <c r="H442" i="5"/>
  <c r="L442" i="5"/>
  <c r="M442" i="5" s="1"/>
  <c r="E822" i="5"/>
  <c r="F822" i="5"/>
  <c r="G822" i="5"/>
  <c r="H822" i="5"/>
  <c r="L822" i="5"/>
  <c r="M822" i="5" s="1"/>
  <c r="E621" i="5"/>
  <c r="F621" i="5"/>
  <c r="G621" i="5"/>
  <c r="H621" i="5"/>
  <c r="L621" i="5"/>
  <c r="M621" i="5" s="1"/>
  <c r="E965" i="5"/>
  <c r="F965" i="5"/>
  <c r="G965" i="5"/>
  <c r="H965" i="5"/>
  <c r="L965" i="5"/>
  <c r="M965" i="5" s="1"/>
  <c r="E941" i="5"/>
  <c r="F941" i="5"/>
  <c r="G941" i="5"/>
  <c r="H941" i="5"/>
  <c r="L941" i="5"/>
  <c r="M941" i="5" s="1"/>
  <c r="E496" i="5"/>
  <c r="F496" i="5"/>
  <c r="G496" i="5"/>
  <c r="H496" i="5"/>
  <c r="L496" i="5"/>
  <c r="M496" i="5" s="1"/>
  <c r="E361" i="5"/>
  <c r="F361" i="5"/>
  <c r="G361" i="5"/>
  <c r="H361" i="5"/>
  <c r="L361" i="5"/>
  <c r="M361" i="5" s="1"/>
  <c r="E623" i="5"/>
  <c r="F623" i="5"/>
  <c r="G623" i="5"/>
  <c r="H623" i="5"/>
  <c r="L623" i="5"/>
  <c r="M623" i="5" s="1"/>
  <c r="E673" i="5"/>
  <c r="F673" i="5"/>
  <c r="G673" i="5"/>
  <c r="H673" i="5"/>
  <c r="L673" i="5"/>
  <c r="M673" i="5" s="1"/>
  <c r="E794" i="5"/>
  <c r="F794" i="5"/>
  <c r="G794" i="5"/>
  <c r="H794" i="5"/>
  <c r="L794" i="5"/>
  <c r="M794" i="5" s="1"/>
  <c r="E445" i="5"/>
  <c r="F445" i="5"/>
  <c r="G445" i="5"/>
  <c r="H445" i="5"/>
  <c r="L445" i="5"/>
  <c r="M445" i="5" s="1"/>
  <c r="E807" i="5"/>
  <c r="F807" i="5"/>
  <c r="G807" i="5"/>
  <c r="H807" i="5"/>
  <c r="L807" i="5"/>
  <c r="M807" i="5" s="1"/>
  <c r="E600" i="5"/>
  <c r="F600" i="5"/>
  <c r="G600" i="5"/>
  <c r="H600" i="5"/>
  <c r="L600" i="5"/>
  <c r="M600" i="5" s="1"/>
  <c r="E573" i="5"/>
  <c r="F573" i="5"/>
  <c r="G573" i="5"/>
  <c r="H573" i="5"/>
  <c r="L573" i="5"/>
  <c r="M573" i="5" s="1"/>
  <c r="E213" i="5"/>
  <c r="F213" i="5"/>
  <c r="G213" i="5"/>
  <c r="H213" i="5"/>
  <c r="L213" i="5"/>
  <c r="M213" i="5" s="1"/>
  <c r="E706" i="5"/>
  <c r="F706" i="5"/>
  <c r="G706" i="5"/>
  <c r="H706" i="5"/>
  <c r="L706" i="5"/>
  <c r="M706" i="5" s="1"/>
  <c r="E497" i="5"/>
  <c r="F497" i="5"/>
  <c r="G497" i="5"/>
  <c r="H497" i="5"/>
  <c r="L497" i="5"/>
  <c r="M497" i="5" s="1"/>
  <c r="E988" i="5"/>
  <c r="F988" i="5"/>
  <c r="G988" i="5"/>
  <c r="H988" i="5"/>
  <c r="L988" i="5"/>
  <c r="M988" i="5" s="1"/>
  <c r="E74" i="5"/>
  <c r="F74" i="5"/>
  <c r="G74" i="5"/>
  <c r="H74" i="5"/>
  <c r="L74" i="5"/>
  <c r="M74" i="5" s="1"/>
  <c r="E717" i="5"/>
  <c r="F717" i="5"/>
  <c r="G717" i="5"/>
  <c r="H717" i="5"/>
  <c r="L717" i="5"/>
  <c r="M717" i="5" s="1"/>
  <c r="E785" i="5"/>
  <c r="F785" i="5"/>
  <c r="G785" i="5"/>
  <c r="H785" i="5"/>
  <c r="L785" i="5"/>
  <c r="M785" i="5" s="1"/>
  <c r="E1044" i="5"/>
  <c r="F1044" i="5"/>
  <c r="G1044" i="5"/>
  <c r="H1044" i="5"/>
  <c r="L1044" i="5"/>
  <c r="M1044" i="5" s="1"/>
  <c r="E923" i="5"/>
  <c r="F923" i="5"/>
  <c r="G923" i="5"/>
  <c r="H923" i="5"/>
  <c r="L923" i="5"/>
  <c r="M923" i="5" s="1"/>
  <c r="E839" i="5"/>
  <c r="F839" i="5"/>
  <c r="G839" i="5"/>
  <c r="H839" i="5"/>
  <c r="L839" i="5"/>
  <c r="M839" i="5" s="1"/>
  <c r="E721" i="5"/>
  <c r="F721" i="5"/>
  <c r="G721" i="5"/>
  <c r="H721" i="5"/>
  <c r="L721" i="5"/>
  <c r="M721" i="5" s="1"/>
  <c r="E280" i="5"/>
  <c r="F280" i="5"/>
  <c r="G280" i="5"/>
  <c r="H280" i="5"/>
  <c r="L280" i="5"/>
  <c r="M280" i="5" s="1"/>
  <c r="E699" i="5"/>
  <c r="F699" i="5"/>
  <c r="G699" i="5"/>
  <c r="H699" i="5"/>
  <c r="L699" i="5"/>
  <c r="M699" i="5" s="1"/>
  <c r="E298" i="5"/>
  <c r="F298" i="5"/>
  <c r="G298" i="5"/>
  <c r="H298" i="5"/>
  <c r="L298" i="5"/>
  <c r="M298" i="5" s="1"/>
  <c r="E427" i="5"/>
  <c r="F427" i="5"/>
  <c r="G427" i="5"/>
  <c r="H427" i="5"/>
  <c r="L427" i="5"/>
  <c r="M427" i="5" s="1"/>
  <c r="E273" i="5"/>
  <c r="F273" i="5"/>
  <c r="G273" i="5"/>
  <c r="H273" i="5"/>
  <c r="L273" i="5"/>
  <c r="M273" i="5" s="1"/>
  <c r="E148" i="5"/>
  <c r="F148" i="5"/>
  <c r="G148" i="5"/>
  <c r="H148" i="5"/>
  <c r="L148" i="5"/>
  <c r="M148" i="5" s="1"/>
  <c r="E307" i="5"/>
  <c r="F307" i="5"/>
  <c r="G307" i="5"/>
  <c r="H307" i="5"/>
  <c r="L307" i="5"/>
  <c r="M307" i="5" s="1"/>
  <c r="E868" i="5"/>
  <c r="F868" i="5"/>
  <c r="G868" i="5"/>
  <c r="H868" i="5"/>
  <c r="L868" i="5"/>
  <c r="M868" i="5" s="1"/>
  <c r="E80" i="5"/>
  <c r="F80" i="5"/>
  <c r="G80" i="5"/>
  <c r="H80" i="5"/>
  <c r="L80" i="5"/>
  <c r="M80" i="5" s="1"/>
  <c r="E589" i="5"/>
  <c r="F589" i="5"/>
  <c r="G589" i="5"/>
  <c r="H589" i="5"/>
  <c r="L589" i="5"/>
  <c r="M589" i="5" s="1"/>
  <c r="E952" i="5"/>
  <c r="F952" i="5"/>
  <c r="G952" i="5"/>
  <c r="H952" i="5"/>
  <c r="L952" i="5"/>
  <c r="M952" i="5" s="1"/>
  <c r="E1046" i="5"/>
  <c r="F1046" i="5"/>
  <c r="G1046" i="5"/>
  <c r="H1046" i="5"/>
  <c r="L1046" i="5"/>
  <c r="M1046" i="5" s="1"/>
  <c r="E607" i="5"/>
  <c r="F607" i="5"/>
  <c r="G607" i="5"/>
  <c r="H607" i="5"/>
  <c r="L607" i="5"/>
  <c r="M607" i="5" s="1"/>
  <c r="E320" i="5"/>
  <c r="F320" i="5"/>
  <c r="G320" i="5"/>
  <c r="H320" i="5"/>
  <c r="L320" i="5"/>
  <c r="M320" i="5" s="1"/>
  <c r="E478" i="5"/>
  <c r="F478" i="5"/>
  <c r="G478" i="5"/>
  <c r="H478" i="5"/>
  <c r="L478" i="5"/>
  <c r="M478" i="5" s="1"/>
  <c r="E255" i="5"/>
  <c r="F255" i="5"/>
  <c r="G255" i="5"/>
  <c r="H255" i="5"/>
  <c r="L255" i="5"/>
  <c r="M255" i="5" s="1"/>
  <c r="E123" i="5"/>
  <c r="F123" i="5"/>
  <c r="G123" i="5"/>
  <c r="H123" i="5"/>
  <c r="L123" i="5"/>
  <c r="M123" i="5" s="1"/>
  <c r="E231" i="5"/>
  <c r="F231" i="5"/>
  <c r="G231" i="5"/>
  <c r="H231" i="5"/>
  <c r="L231" i="5"/>
  <c r="M231" i="5" s="1"/>
  <c r="E140" i="5"/>
  <c r="F140" i="5"/>
  <c r="G140" i="5"/>
  <c r="H140" i="5"/>
  <c r="L140" i="5"/>
  <c r="M140" i="5" s="1"/>
  <c r="E534" i="5"/>
  <c r="F534" i="5"/>
  <c r="G534" i="5"/>
  <c r="H534" i="5"/>
  <c r="L534" i="5"/>
  <c r="M534" i="5" s="1"/>
  <c r="E1032" i="5"/>
  <c r="F1032" i="5"/>
  <c r="G1032" i="5"/>
  <c r="H1032" i="5"/>
  <c r="L1032" i="5"/>
  <c r="M1032" i="5" s="1"/>
  <c r="E849" i="5"/>
  <c r="F849" i="5"/>
  <c r="G849" i="5"/>
  <c r="H849" i="5"/>
  <c r="L849" i="5"/>
  <c r="M849" i="5" s="1"/>
  <c r="E141" i="5"/>
  <c r="F141" i="5"/>
  <c r="G141" i="5"/>
  <c r="H141" i="5"/>
  <c r="L141" i="5"/>
  <c r="M141" i="5" s="1"/>
  <c r="E724" i="5"/>
  <c r="F724" i="5"/>
  <c r="G724" i="5"/>
  <c r="H724" i="5"/>
  <c r="L724" i="5"/>
  <c r="M724" i="5" s="1"/>
  <c r="E556" i="5"/>
  <c r="F556" i="5"/>
  <c r="G556" i="5"/>
  <c r="H556" i="5"/>
  <c r="L556" i="5"/>
  <c r="M556" i="5" s="1"/>
  <c r="E946" i="5"/>
  <c r="F946" i="5"/>
  <c r="G946" i="5"/>
  <c r="H946" i="5"/>
  <c r="L946" i="5"/>
  <c r="M946" i="5" s="1"/>
  <c r="E653" i="5"/>
  <c r="F653" i="5"/>
  <c r="G653" i="5"/>
  <c r="H653" i="5"/>
  <c r="L653" i="5"/>
  <c r="M653" i="5" s="1"/>
  <c r="E840" i="5"/>
  <c r="F840" i="5"/>
  <c r="G840" i="5"/>
  <c r="H840" i="5"/>
  <c r="L840" i="5"/>
  <c r="M840" i="5" s="1"/>
  <c r="E325" i="5"/>
  <c r="F325" i="5"/>
  <c r="G325" i="5"/>
  <c r="H325" i="5"/>
  <c r="L325" i="5"/>
  <c r="M325" i="5" s="1"/>
  <c r="E643" i="5"/>
  <c r="F643" i="5"/>
  <c r="G643" i="5"/>
  <c r="H643" i="5"/>
  <c r="L643" i="5"/>
  <c r="M643" i="5" s="1"/>
  <c r="E232" i="5"/>
  <c r="F232" i="5"/>
  <c r="G232" i="5"/>
  <c r="H232" i="5"/>
  <c r="L232" i="5"/>
  <c r="M232" i="5" s="1"/>
  <c r="E124" i="5"/>
  <c r="F124" i="5"/>
  <c r="G124" i="5"/>
  <c r="H124" i="5"/>
  <c r="L124" i="5"/>
  <c r="M124" i="5" s="1"/>
  <c r="E508" i="5"/>
  <c r="F508" i="5"/>
  <c r="G508" i="5"/>
  <c r="H508" i="5"/>
  <c r="L508" i="5"/>
  <c r="M508" i="5" s="1"/>
  <c r="E378" i="5"/>
  <c r="F378" i="5"/>
  <c r="G378" i="5"/>
  <c r="H378" i="5"/>
  <c r="L378" i="5"/>
  <c r="M378" i="5" s="1"/>
  <c r="E841" i="5"/>
  <c r="F841" i="5"/>
  <c r="G841" i="5"/>
  <c r="H841" i="5"/>
  <c r="L841" i="5"/>
  <c r="M841" i="5" s="1"/>
  <c r="E513" i="5"/>
  <c r="F513" i="5"/>
  <c r="G513" i="5"/>
  <c r="H513" i="5"/>
  <c r="L513" i="5"/>
  <c r="M513" i="5" s="1"/>
  <c r="E430" i="5"/>
  <c r="F430" i="5"/>
  <c r="G430" i="5"/>
  <c r="H430" i="5"/>
  <c r="L430" i="5"/>
  <c r="M430" i="5" s="1"/>
  <c r="E211" i="5"/>
  <c r="F211" i="5"/>
  <c r="G211" i="5"/>
  <c r="H211" i="5"/>
  <c r="L211" i="5"/>
  <c r="M211" i="5" s="1"/>
  <c r="E465" i="5"/>
  <c r="F465" i="5"/>
  <c r="G465" i="5"/>
  <c r="H465" i="5"/>
  <c r="L465" i="5"/>
  <c r="M465" i="5" s="1"/>
  <c r="E629" i="5"/>
  <c r="F629" i="5"/>
  <c r="G629" i="5"/>
  <c r="H629" i="5"/>
  <c r="L629" i="5"/>
  <c r="M629" i="5" s="1"/>
  <c r="E1018" i="5"/>
  <c r="F1018" i="5"/>
  <c r="H1018" i="5"/>
  <c r="L1018" i="5"/>
  <c r="M1018" i="5" s="1"/>
  <c r="E503" i="5"/>
  <c r="F503" i="5"/>
  <c r="G503" i="5"/>
  <c r="H503" i="5"/>
  <c r="L503" i="5"/>
  <c r="M503" i="5" s="1"/>
  <c r="E765" i="5"/>
  <c r="F765" i="5"/>
  <c r="G765" i="5"/>
  <c r="H765" i="5"/>
  <c r="L765" i="5"/>
  <c r="M765" i="5" s="1"/>
  <c r="E574" i="5"/>
  <c r="F574" i="5"/>
  <c r="G574" i="5"/>
  <c r="H574" i="5"/>
  <c r="L574" i="5"/>
  <c r="M574" i="5" s="1"/>
  <c r="E992" i="5"/>
  <c r="F992" i="5"/>
  <c r="G992" i="5"/>
  <c r="H992" i="5"/>
  <c r="L992" i="5"/>
  <c r="M992" i="5" s="1"/>
  <c r="E1013" i="5"/>
  <c r="F1013" i="5"/>
  <c r="G1013" i="5"/>
  <c r="H1013" i="5"/>
  <c r="L1013" i="5"/>
  <c r="M1013" i="5" s="1"/>
  <c r="E994" i="5"/>
  <c r="F994" i="5"/>
  <c r="G994" i="5"/>
  <c r="H994" i="5"/>
  <c r="L994" i="5"/>
  <c r="M994" i="5" s="1"/>
  <c r="E399" i="5"/>
  <c r="F399" i="5"/>
  <c r="G399" i="5"/>
  <c r="H399" i="5"/>
  <c r="L399" i="5"/>
  <c r="M399" i="5" s="1"/>
  <c r="E639" i="5"/>
  <c r="F639" i="5"/>
  <c r="G639" i="5"/>
  <c r="H639" i="5"/>
  <c r="L639" i="5"/>
  <c r="M639" i="5" s="1"/>
  <c r="E974" i="5"/>
  <c r="F974" i="5"/>
  <c r="G974" i="5"/>
  <c r="H974" i="5"/>
  <c r="L974" i="5"/>
  <c r="M974" i="5" s="1"/>
  <c r="E1105" i="5"/>
  <c r="F1105" i="5"/>
  <c r="G1105" i="5"/>
  <c r="H1105" i="5"/>
  <c r="L1105" i="5"/>
  <c r="M1105" i="5" s="1"/>
  <c r="E384" i="5"/>
  <c r="F384" i="5"/>
  <c r="G384" i="5"/>
  <c r="H384" i="5"/>
  <c r="L384" i="5"/>
  <c r="M384" i="5" s="1"/>
  <c r="E960" i="5"/>
  <c r="F960" i="5"/>
  <c r="G960" i="5"/>
  <c r="H960" i="5"/>
  <c r="L960" i="5"/>
  <c r="M960" i="5" s="1"/>
  <c r="E1052" i="5"/>
  <c r="F1052" i="5"/>
  <c r="G1052" i="5"/>
  <c r="H1052" i="5"/>
  <c r="L1052" i="5"/>
  <c r="M1052" i="5" s="1"/>
  <c r="E1054" i="5"/>
  <c r="F1054" i="5"/>
  <c r="G1054" i="5"/>
  <c r="H1054" i="5"/>
  <c r="L1054" i="5"/>
  <c r="M1054" i="5" s="1"/>
  <c r="E411" i="5"/>
  <c r="F411" i="5"/>
  <c r="G411" i="5"/>
  <c r="H411" i="5"/>
  <c r="L411" i="5"/>
  <c r="M411" i="5" s="1"/>
  <c r="E43" i="5"/>
  <c r="F43" i="5"/>
  <c r="G43" i="5"/>
  <c r="H43" i="5"/>
  <c r="L43" i="5"/>
  <c r="M43" i="5" s="1"/>
  <c r="E760" i="5"/>
  <c r="F760" i="5"/>
  <c r="G760" i="5"/>
  <c r="H760" i="5"/>
  <c r="L760" i="5"/>
  <c r="M760" i="5" s="1"/>
  <c r="E130" i="5"/>
  <c r="F130" i="5"/>
  <c r="G130" i="5"/>
  <c r="H130" i="5"/>
  <c r="L130" i="5"/>
  <c r="M130" i="5" s="1"/>
  <c r="E44" i="5"/>
  <c r="F44" i="5"/>
  <c r="G44" i="5"/>
  <c r="H44" i="5"/>
  <c r="L44" i="5"/>
  <c r="M44" i="5" s="1"/>
  <c r="E299" i="5"/>
  <c r="F299" i="5"/>
  <c r="G299" i="5"/>
  <c r="H299" i="5"/>
  <c r="L299" i="5"/>
  <c r="M299" i="5" s="1"/>
  <c r="E676" i="5"/>
  <c r="F676" i="5"/>
  <c r="G676" i="5"/>
  <c r="H676" i="5"/>
  <c r="L676" i="5"/>
  <c r="M676" i="5" s="1"/>
  <c r="E118" i="5"/>
  <c r="F118" i="5"/>
  <c r="G118" i="5"/>
  <c r="H118" i="5"/>
  <c r="L118" i="5"/>
  <c r="M118" i="5" s="1"/>
  <c r="E510" i="5"/>
  <c r="F510" i="5"/>
  <c r="G510" i="5"/>
  <c r="H510" i="5"/>
  <c r="L510" i="5"/>
  <c r="M510" i="5" s="1"/>
  <c r="E1073" i="5"/>
  <c r="F1073" i="5"/>
  <c r="G1073" i="5"/>
  <c r="H1073" i="5"/>
  <c r="L1073" i="5"/>
  <c r="M1073" i="5" s="1"/>
  <c r="E701" i="5"/>
  <c r="F701" i="5"/>
  <c r="G701" i="5"/>
  <c r="H701" i="5"/>
  <c r="L701" i="5"/>
  <c r="M701" i="5" s="1"/>
  <c r="E1099" i="5"/>
  <c r="F1099" i="5"/>
  <c r="G1099" i="5"/>
  <c r="H1099" i="5"/>
  <c r="L1099" i="5"/>
  <c r="M1099" i="5" s="1"/>
  <c r="E1048" i="5"/>
  <c r="F1048" i="5"/>
  <c r="G1048" i="5"/>
  <c r="H1048" i="5"/>
  <c r="L1048" i="5"/>
  <c r="M1048" i="5" s="1"/>
  <c r="E1081" i="5"/>
  <c r="F1081" i="5"/>
  <c r="G1081" i="5"/>
  <c r="H1081" i="5"/>
  <c r="L1081" i="5"/>
  <c r="M1081" i="5" s="1"/>
  <c r="E1017" i="5"/>
  <c r="F1017" i="5"/>
  <c r="G1017" i="5"/>
  <c r="H1017" i="5"/>
  <c r="L1017" i="5"/>
  <c r="M1017" i="5" s="1"/>
  <c r="E1113" i="5"/>
  <c r="F1113" i="5"/>
  <c r="G1113" i="5"/>
  <c r="H1113" i="5"/>
  <c r="L1113" i="5"/>
  <c r="M1113" i="5" s="1"/>
  <c r="E239" i="5"/>
  <c r="F239" i="5"/>
  <c r="G239" i="5"/>
  <c r="H239" i="5"/>
  <c r="L239" i="5"/>
  <c r="M239" i="5" s="1"/>
  <c r="E447" i="5"/>
  <c r="F447" i="5"/>
  <c r="G447" i="5"/>
  <c r="H447" i="5"/>
  <c r="L447" i="5"/>
  <c r="M447" i="5" s="1"/>
  <c r="E604" i="5"/>
  <c r="F604" i="5"/>
  <c r="G604" i="5"/>
  <c r="H604" i="5"/>
  <c r="L604" i="5"/>
  <c r="M604" i="5" s="1"/>
  <c r="E763" i="5"/>
  <c r="F763" i="5"/>
  <c r="G763" i="5"/>
  <c r="H763" i="5"/>
  <c r="L763" i="5"/>
  <c r="M763" i="5" s="1"/>
  <c r="E45" i="5"/>
  <c r="F45" i="5"/>
  <c r="G45" i="5"/>
  <c r="H45" i="5"/>
  <c r="L45" i="5"/>
  <c r="M45" i="5" s="1"/>
  <c r="E519" i="5"/>
  <c r="F519" i="5"/>
  <c r="G519" i="5"/>
  <c r="H519" i="5"/>
  <c r="L519" i="5"/>
  <c r="M519" i="5" s="1"/>
  <c r="E142" i="5"/>
  <c r="F142" i="5"/>
  <c r="G142" i="5"/>
  <c r="H142" i="5"/>
  <c r="L142" i="5"/>
  <c r="M142" i="5" s="1"/>
  <c r="E927" i="5"/>
  <c r="F927" i="5"/>
  <c r="G927" i="5"/>
  <c r="H927" i="5"/>
  <c r="L927" i="5"/>
  <c r="M927" i="5" s="1"/>
  <c r="E691" i="5"/>
  <c r="F691" i="5"/>
  <c r="G691" i="5"/>
  <c r="H691" i="5"/>
  <c r="L691" i="5"/>
  <c r="M691" i="5" s="1"/>
  <c r="E613" i="5"/>
  <c r="F613" i="5"/>
  <c r="G613" i="5"/>
  <c r="H613" i="5"/>
  <c r="L613" i="5"/>
  <c r="M613" i="5" s="1"/>
  <c r="E646" i="5"/>
  <c r="F646" i="5"/>
  <c r="G646" i="5"/>
  <c r="H646" i="5"/>
  <c r="L646" i="5"/>
  <c r="M646" i="5" s="1"/>
  <c r="E395" i="5"/>
  <c r="F395" i="5"/>
  <c r="G395" i="5"/>
  <c r="H395" i="5"/>
  <c r="L395" i="5"/>
  <c r="M395" i="5" s="1"/>
  <c r="E737" i="5"/>
  <c r="F737" i="5"/>
  <c r="G737" i="5"/>
  <c r="H737" i="5"/>
  <c r="L737" i="5"/>
  <c r="M737" i="5" s="1"/>
  <c r="E126" i="5"/>
  <c r="F126" i="5"/>
  <c r="G126" i="5"/>
  <c r="H126" i="5"/>
  <c r="L126" i="5"/>
  <c r="M126" i="5" s="1"/>
  <c r="E46" i="5"/>
  <c r="F46" i="5"/>
  <c r="G46" i="5"/>
  <c r="H46" i="5"/>
  <c r="L46" i="5"/>
  <c r="M46" i="5" s="1"/>
  <c r="E1091" i="5"/>
  <c r="F1091" i="5"/>
  <c r="G1091" i="5"/>
  <c r="H1091" i="5"/>
  <c r="L1091" i="5"/>
  <c r="M1091" i="5" s="1"/>
  <c r="E1015" i="5"/>
  <c r="F1015" i="5"/>
  <c r="G1015" i="5"/>
  <c r="H1015" i="5"/>
  <c r="L1015" i="5"/>
  <c r="M1015" i="5" s="1"/>
  <c r="E379" i="5"/>
  <c r="F379" i="5"/>
  <c r="G379" i="5"/>
  <c r="H379" i="5"/>
  <c r="L379" i="5"/>
  <c r="M379" i="5" s="1"/>
  <c r="E132" i="5"/>
  <c r="F132" i="5"/>
  <c r="G132" i="5"/>
  <c r="H132" i="5"/>
  <c r="L132" i="5"/>
  <c r="M132" i="5" s="1"/>
  <c r="E155" i="5"/>
  <c r="F155" i="5"/>
  <c r="G155" i="5"/>
  <c r="H155" i="5"/>
  <c r="L155" i="5"/>
  <c r="M155" i="5" s="1"/>
  <c r="E1004" i="5"/>
  <c r="F1004" i="5"/>
  <c r="G1004" i="5"/>
  <c r="H1004" i="5"/>
  <c r="L1004" i="5"/>
  <c r="M1004" i="5" s="1"/>
  <c r="E1005" i="5"/>
  <c r="F1005" i="5"/>
  <c r="G1005" i="5"/>
  <c r="H1005" i="5"/>
  <c r="L1005" i="5"/>
  <c r="M1005" i="5" s="1"/>
  <c r="E997" i="5"/>
  <c r="F997" i="5"/>
  <c r="G997" i="5"/>
  <c r="H997" i="5"/>
  <c r="L997" i="5"/>
  <c r="M997" i="5" s="1"/>
  <c r="E728" i="5"/>
  <c r="F728" i="5"/>
  <c r="G728" i="5"/>
  <c r="H728" i="5"/>
  <c r="L728" i="5"/>
  <c r="M728" i="5" s="1"/>
  <c r="E973" i="5"/>
  <c r="F973" i="5"/>
  <c r="G973" i="5"/>
  <c r="H973" i="5"/>
  <c r="L973" i="5"/>
  <c r="M973" i="5" s="1"/>
  <c r="E557" i="5"/>
  <c r="F557" i="5"/>
  <c r="G557" i="5"/>
  <c r="H557" i="5"/>
  <c r="L557" i="5"/>
  <c r="M557" i="5" s="1"/>
  <c r="E498" i="5"/>
  <c r="F498" i="5"/>
  <c r="G498" i="5"/>
  <c r="H498" i="5"/>
  <c r="L498" i="5"/>
  <c r="M498" i="5" s="1"/>
  <c r="E856" i="5"/>
  <c r="F856" i="5"/>
  <c r="G856" i="5"/>
  <c r="H856" i="5"/>
  <c r="L856" i="5"/>
  <c r="M856" i="5" s="1"/>
  <c r="E647" i="5"/>
  <c r="F647" i="5"/>
  <c r="G647" i="5"/>
  <c r="H647" i="5"/>
  <c r="L647" i="5"/>
  <c r="M647" i="5" s="1"/>
  <c r="E601" i="5"/>
  <c r="F601" i="5"/>
  <c r="G601" i="5"/>
  <c r="H601" i="5"/>
  <c r="L601" i="5"/>
  <c r="M601" i="5" s="1"/>
  <c r="E823" i="5"/>
  <c r="F823" i="5"/>
  <c r="G823" i="5"/>
  <c r="H823" i="5"/>
  <c r="L823" i="5"/>
  <c r="M823" i="5" s="1"/>
  <c r="E309" i="5"/>
  <c r="F309" i="5"/>
  <c r="G309" i="5"/>
  <c r="H309" i="5"/>
  <c r="L309" i="5"/>
  <c r="M309" i="5" s="1"/>
  <c r="E372" i="5"/>
  <c r="F372" i="5"/>
  <c r="G372" i="5"/>
  <c r="H372" i="5"/>
  <c r="L372" i="5"/>
  <c r="M372" i="5" s="1"/>
  <c r="E661" i="5"/>
  <c r="F661" i="5"/>
  <c r="G661" i="5"/>
  <c r="H661" i="5"/>
  <c r="L661" i="5"/>
  <c r="M661" i="5" s="1"/>
  <c r="E143" i="5"/>
  <c r="F143" i="5"/>
  <c r="G143" i="5"/>
  <c r="H143" i="5"/>
  <c r="L143" i="5"/>
  <c r="M143" i="5" s="1"/>
  <c r="E287" i="5"/>
  <c r="F287" i="5"/>
  <c r="G287" i="5"/>
  <c r="H287" i="5"/>
  <c r="L287" i="5"/>
  <c r="M287" i="5" s="1"/>
  <c r="E972" i="5"/>
  <c r="F972" i="5"/>
  <c r="G972" i="5"/>
  <c r="H972" i="5"/>
  <c r="L972" i="5"/>
  <c r="M972" i="5" s="1"/>
  <c r="E174" i="5"/>
  <c r="F174" i="5"/>
  <c r="G174" i="5"/>
  <c r="H174" i="5"/>
  <c r="L174" i="5"/>
  <c r="M174" i="5" s="1"/>
  <c r="E464" i="5"/>
  <c r="F464" i="5"/>
  <c r="G464" i="5"/>
  <c r="H464" i="5"/>
  <c r="L464" i="5"/>
  <c r="M464" i="5" s="1"/>
  <c r="E764" i="5"/>
  <c r="F764" i="5"/>
  <c r="G764" i="5"/>
  <c r="H764" i="5"/>
  <c r="L764" i="5"/>
  <c r="M764" i="5" s="1"/>
  <c r="E558" i="5"/>
  <c r="F558" i="5"/>
  <c r="G558" i="5"/>
  <c r="H558" i="5"/>
  <c r="L558" i="5"/>
  <c r="M558" i="5" s="1"/>
  <c r="E119" i="5"/>
  <c r="F119" i="5"/>
  <c r="G119" i="5"/>
  <c r="H119" i="5"/>
  <c r="L119" i="5"/>
  <c r="M119" i="5" s="1"/>
  <c r="E96" i="5"/>
  <c r="F96" i="5"/>
  <c r="G96" i="5"/>
  <c r="H96" i="5"/>
  <c r="L96" i="5"/>
  <c r="M96" i="5" s="1"/>
  <c r="E162" i="5"/>
  <c r="F162" i="5"/>
  <c r="G162" i="5"/>
  <c r="H162" i="5"/>
  <c r="L162" i="5"/>
  <c r="M162" i="5" s="1"/>
  <c r="E1106" i="5"/>
  <c r="F1106" i="5"/>
  <c r="G1106" i="5"/>
  <c r="H1106" i="5"/>
  <c r="L1106" i="5"/>
  <c r="M1106" i="5" s="1"/>
  <c r="E654" i="5"/>
  <c r="F654" i="5"/>
  <c r="G654" i="5"/>
  <c r="H654" i="5"/>
  <c r="L654" i="5"/>
  <c r="M654" i="5" s="1"/>
  <c r="E481" i="5"/>
  <c r="F481" i="5"/>
  <c r="G481" i="5"/>
  <c r="H481" i="5"/>
  <c r="L481" i="5"/>
  <c r="M481" i="5" s="1"/>
  <c r="E857" i="5"/>
  <c r="F857" i="5"/>
  <c r="G857" i="5"/>
  <c r="H857" i="5"/>
  <c r="L857" i="5"/>
  <c r="M857" i="5" s="1"/>
  <c r="E842" i="5"/>
  <c r="F842" i="5"/>
  <c r="G842" i="5"/>
  <c r="H842" i="5"/>
  <c r="L842" i="5"/>
  <c r="M842" i="5" s="1"/>
  <c r="E356" i="5"/>
  <c r="F356" i="5"/>
  <c r="G356" i="5"/>
  <c r="H356" i="5"/>
  <c r="L356" i="5"/>
  <c r="M356" i="5" s="1"/>
  <c r="E725" i="5"/>
  <c r="F725" i="5"/>
  <c r="G725" i="5"/>
  <c r="H725" i="5"/>
  <c r="L725" i="5"/>
  <c r="M725" i="5" s="1"/>
  <c r="E834" i="5"/>
  <c r="F834" i="5"/>
  <c r="G834" i="5"/>
  <c r="H834" i="5"/>
  <c r="L834" i="5"/>
  <c r="M834" i="5" s="1"/>
  <c r="E509" i="5"/>
  <c r="F509" i="5"/>
  <c r="G509" i="5"/>
  <c r="H509" i="5"/>
  <c r="L509" i="5"/>
  <c r="M509" i="5" s="1"/>
  <c r="E590" i="5"/>
  <c r="F590" i="5"/>
  <c r="G590" i="5"/>
  <c r="H590" i="5"/>
  <c r="L590" i="5"/>
  <c r="M590" i="5" s="1"/>
  <c r="E775" i="5"/>
  <c r="F775" i="5"/>
  <c r="G775" i="5"/>
  <c r="H775" i="5"/>
  <c r="L775" i="5"/>
  <c r="M775" i="5" s="1"/>
  <c r="E200" i="5"/>
  <c r="F200" i="5"/>
  <c r="G200" i="5"/>
  <c r="H200" i="5"/>
  <c r="L200" i="5"/>
  <c r="M200" i="5" s="1"/>
  <c r="E929" i="5"/>
  <c r="F929" i="5"/>
  <c r="G929" i="5"/>
  <c r="H929" i="5"/>
  <c r="L929" i="5"/>
  <c r="M929" i="5" s="1"/>
  <c r="E985" i="5"/>
  <c r="F985" i="5"/>
  <c r="G985" i="5"/>
  <c r="H985" i="5"/>
  <c r="L985" i="5"/>
  <c r="M985" i="5" s="1"/>
  <c r="E415" i="5"/>
  <c r="F415" i="5"/>
  <c r="G415" i="5"/>
  <c r="H415" i="5"/>
  <c r="L415" i="5"/>
  <c r="M415" i="5" s="1"/>
  <c r="E843" i="5"/>
  <c r="F843" i="5"/>
  <c r="G843" i="5"/>
  <c r="H843" i="5"/>
  <c r="L843" i="5"/>
  <c r="M843" i="5" s="1"/>
  <c r="E591" i="5"/>
  <c r="F591" i="5"/>
  <c r="G591" i="5"/>
  <c r="H591" i="5"/>
  <c r="L591" i="5"/>
  <c r="M591" i="5" s="1"/>
  <c r="E858" i="5"/>
  <c r="F858" i="5"/>
  <c r="G858" i="5"/>
  <c r="H858" i="5"/>
  <c r="L858" i="5"/>
  <c r="M858" i="5" s="1"/>
  <c r="E350" i="5"/>
  <c r="F350" i="5"/>
  <c r="G350" i="5"/>
  <c r="H350" i="5"/>
  <c r="L350" i="5"/>
  <c r="M350" i="5" s="1"/>
  <c r="E650" i="5"/>
  <c r="F650" i="5"/>
  <c r="G650" i="5"/>
  <c r="H650" i="5"/>
  <c r="L650" i="5"/>
  <c r="M650" i="5" s="1"/>
  <c r="E575" i="5"/>
  <c r="F575" i="5"/>
  <c r="G575" i="5"/>
  <c r="H575" i="5"/>
  <c r="L575" i="5"/>
  <c r="M575" i="5" s="1"/>
  <c r="E932" i="5"/>
  <c r="F932" i="5"/>
  <c r="G932" i="5"/>
  <c r="H932" i="5"/>
  <c r="L932" i="5"/>
  <c r="M932" i="5" s="1"/>
  <c r="E135" i="5"/>
  <c r="F135" i="5"/>
  <c r="G135" i="5"/>
  <c r="H135" i="5"/>
  <c r="L135" i="5"/>
  <c r="M135" i="5" s="1"/>
  <c r="E186" i="5"/>
  <c r="F186" i="5"/>
  <c r="G186" i="5"/>
  <c r="H186" i="5"/>
  <c r="L186" i="5"/>
  <c r="M186" i="5" s="1"/>
  <c r="E242" i="5"/>
  <c r="F242" i="5"/>
  <c r="G242" i="5"/>
  <c r="H242" i="5"/>
  <c r="L242" i="5"/>
  <c r="M242" i="5" s="1"/>
  <c r="E156" i="5"/>
  <c r="F156" i="5"/>
  <c r="G156" i="5"/>
  <c r="H156" i="5"/>
  <c r="L156" i="5"/>
  <c r="M156" i="5" s="1"/>
  <c r="E170" i="5"/>
  <c r="F170" i="5"/>
  <c r="G170" i="5"/>
  <c r="H170" i="5"/>
  <c r="L170" i="5"/>
  <c r="M170" i="5" s="1"/>
  <c r="E677" i="5"/>
  <c r="F677" i="5"/>
  <c r="G677" i="5"/>
  <c r="H677" i="5"/>
  <c r="L677" i="5"/>
  <c r="M677" i="5" s="1"/>
  <c r="E947" i="5"/>
  <c r="F947" i="5"/>
  <c r="G947" i="5"/>
  <c r="H947" i="5"/>
  <c r="L947" i="5"/>
  <c r="M947" i="5" s="1"/>
  <c r="E562" i="5"/>
  <c r="F562" i="5"/>
  <c r="G562" i="5"/>
  <c r="H562" i="5"/>
  <c r="L562" i="5"/>
  <c r="M562" i="5" s="1"/>
  <c r="E418" i="5"/>
  <c r="F418" i="5"/>
  <c r="G418" i="5"/>
  <c r="H418" i="5"/>
  <c r="L418" i="5"/>
  <c r="M418" i="5" s="1"/>
  <c r="E1103" i="5"/>
  <c r="F1103" i="5"/>
  <c r="G1103" i="5"/>
  <c r="H1103" i="5"/>
  <c r="L1103" i="5"/>
  <c r="M1103" i="5" s="1"/>
  <c r="E748" i="5"/>
  <c r="F748" i="5"/>
  <c r="G748" i="5"/>
  <c r="H748" i="5"/>
  <c r="L748" i="5"/>
  <c r="M748" i="5" s="1"/>
  <c r="E466" i="5"/>
  <c r="F466" i="5"/>
  <c r="G466" i="5"/>
  <c r="H466" i="5"/>
  <c r="L466" i="5"/>
  <c r="M466" i="5" s="1"/>
  <c r="E446" i="5"/>
  <c r="F446" i="5"/>
  <c r="G446" i="5"/>
  <c r="H446" i="5"/>
  <c r="L446" i="5"/>
  <c r="M446" i="5" s="1"/>
  <c r="E1064" i="5"/>
  <c r="F1064" i="5"/>
  <c r="G1064" i="5"/>
  <c r="H1064" i="5"/>
  <c r="L1064" i="5"/>
  <c r="M1064" i="5" s="1"/>
  <c r="E743" i="5"/>
  <c r="F743" i="5"/>
  <c r="G743" i="5"/>
  <c r="H743" i="5"/>
  <c r="L743" i="5"/>
  <c r="M743" i="5" s="1"/>
  <c r="E1107" i="5"/>
  <c r="F1107" i="5"/>
  <c r="G1107" i="5"/>
  <c r="H1107" i="5"/>
  <c r="L1107" i="5"/>
  <c r="M1107" i="5" s="1"/>
  <c r="E171" i="5"/>
  <c r="F171" i="5"/>
  <c r="G171" i="5"/>
  <c r="H171" i="5"/>
  <c r="L171" i="5"/>
  <c r="M171" i="5" s="1"/>
  <c r="E499" i="5"/>
  <c r="F499" i="5"/>
  <c r="G499" i="5"/>
  <c r="H499" i="5"/>
  <c r="L499" i="5"/>
  <c r="M499" i="5" s="1"/>
  <c r="E48" i="5"/>
  <c r="F48" i="5"/>
  <c r="G48" i="5"/>
  <c r="H48" i="5"/>
  <c r="L48" i="5"/>
  <c r="M48" i="5" s="1"/>
  <c r="E49" i="5"/>
  <c r="F49" i="5"/>
  <c r="G49" i="5"/>
  <c r="H49" i="5"/>
  <c r="L49" i="5"/>
  <c r="M49" i="5" s="1"/>
  <c r="E536" i="5"/>
  <c r="F536" i="5"/>
  <c r="G536" i="5"/>
  <c r="H536" i="5"/>
  <c r="L536" i="5"/>
  <c r="M536" i="5" s="1"/>
  <c r="E808" i="5"/>
  <c r="F808" i="5"/>
  <c r="G808" i="5"/>
  <c r="H808" i="5"/>
  <c r="L808" i="5"/>
  <c r="M808" i="5" s="1"/>
  <c r="E50" i="5"/>
  <c r="F50" i="5"/>
  <c r="G50" i="5"/>
  <c r="H50" i="5"/>
  <c r="L50" i="5"/>
  <c r="M50" i="5" s="1"/>
  <c r="E559" i="5"/>
  <c r="F559" i="5"/>
  <c r="G559" i="5"/>
  <c r="H559" i="5"/>
  <c r="L559" i="5"/>
  <c r="M559" i="5" s="1"/>
  <c r="E869" i="5"/>
  <c r="F869" i="5"/>
  <c r="G869" i="5"/>
  <c r="H869" i="5"/>
  <c r="L869" i="5"/>
  <c r="M869" i="5" s="1"/>
  <c r="E577" i="5"/>
  <c r="F577" i="5"/>
  <c r="G577" i="5"/>
  <c r="H577" i="5"/>
  <c r="L577" i="5"/>
  <c r="M577" i="5" s="1"/>
  <c r="E576" i="5"/>
  <c r="F576" i="5"/>
  <c r="G576" i="5"/>
  <c r="H576" i="5"/>
  <c r="L576" i="5"/>
  <c r="M576" i="5" s="1"/>
  <c r="E190" i="5"/>
  <c r="F190" i="5"/>
  <c r="G190" i="5"/>
  <c r="H190" i="5"/>
  <c r="L190" i="5"/>
  <c r="M190" i="5" s="1"/>
  <c r="E1036" i="5"/>
  <c r="F1036" i="5"/>
  <c r="G1036" i="5"/>
  <c r="H1036" i="5"/>
  <c r="L1036" i="5"/>
  <c r="M1036" i="5" s="1"/>
  <c r="E191" i="5"/>
  <c r="F191" i="5"/>
  <c r="G191" i="5"/>
  <c r="H191" i="5"/>
  <c r="L191" i="5"/>
  <c r="M191" i="5" s="1"/>
  <c r="C26" i="24"/>
  <c r="E233" i="5" l="1"/>
  <c r="F233" i="5"/>
  <c r="G233" i="5"/>
  <c r="H233" i="5"/>
  <c r="E485" i="5"/>
  <c r="F485" i="5"/>
  <c r="G485" i="5"/>
  <c r="H485" i="5"/>
  <c r="E567" i="5"/>
  <c r="F567" i="5"/>
  <c r="G567" i="5"/>
  <c r="H567" i="5"/>
  <c r="E81" i="5"/>
  <c r="F81" i="5"/>
  <c r="G81" i="5"/>
  <c r="H81" i="5"/>
  <c r="E31" i="5"/>
  <c r="F31" i="5"/>
  <c r="G31" i="5"/>
  <c r="H31" i="5"/>
  <c r="E796" i="5"/>
  <c r="F796" i="5"/>
  <c r="G796" i="5"/>
  <c r="H796" i="5"/>
  <c r="E766" i="5"/>
  <c r="F766" i="5"/>
  <c r="G766" i="5"/>
  <c r="H766" i="5"/>
  <c r="E479" i="5"/>
  <c r="F479" i="5"/>
  <c r="G479" i="5"/>
  <c r="H479" i="5"/>
  <c r="E560" i="5"/>
  <c r="F560" i="5"/>
  <c r="G560" i="5"/>
  <c r="H560" i="5"/>
  <c r="E884" i="5"/>
  <c r="F884" i="5"/>
  <c r="G884" i="5"/>
  <c r="H884" i="5"/>
  <c r="E1108" i="5"/>
  <c r="F1108" i="5"/>
  <c r="G1108" i="5"/>
  <c r="H1108" i="5"/>
  <c r="E964" i="5"/>
  <c r="F964" i="5"/>
  <c r="G964" i="5"/>
  <c r="H964" i="5"/>
  <c r="E367" i="5"/>
  <c r="F367" i="5"/>
  <c r="G367" i="5"/>
  <c r="H367" i="5"/>
  <c r="E696" i="5"/>
  <c r="F696" i="5"/>
  <c r="G696" i="5"/>
  <c r="H696" i="5"/>
  <c r="E625" i="5"/>
  <c r="F625" i="5"/>
  <c r="G625" i="5"/>
  <c r="H625" i="5"/>
  <c r="E703" i="5"/>
  <c r="F703" i="5"/>
  <c r="G703" i="5"/>
  <c r="H703" i="5"/>
  <c r="E375" i="5"/>
  <c r="F375" i="5"/>
  <c r="G375" i="5"/>
  <c r="H375" i="5"/>
  <c r="E113" i="5"/>
  <c r="F113" i="5"/>
  <c r="G113" i="5"/>
  <c r="H113" i="5"/>
  <c r="E275" i="5"/>
  <c r="F275" i="5"/>
  <c r="G275" i="5"/>
  <c r="H275" i="5"/>
  <c r="E386" i="5"/>
  <c r="F386" i="5"/>
  <c r="G386" i="5"/>
  <c r="H386" i="5"/>
  <c r="E98" i="5"/>
  <c r="F98" i="5"/>
  <c r="G98" i="5"/>
  <c r="H98" i="5"/>
  <c r="E77" i="5"/>
  <c r="F77" i="5"/>
  <c r="G77" i="5"/>
  <c r="H77" i="5"/>
  <c r="E321" i="5"/>
  <c r="F321" i="5"/>
  <c r="G321" i="5"/>
  <c r="H321" i="5"/>
  <c r="E266" i="5"/>
  <c r="F266" i="5"/>
  <c r="G266" i="5"/>
  <c r="H266" i="5"/>
  <c r="E681" i="5"/>
  <c r="F681" i="5"/>
  <c r="G681" i="5"/>
  <c r="H681" i="5"/>
  <c r="E387" i="5"/>
  <c r="F387" i="5"/>
  <c r="G387" i="5"/>
  <c r="H387" i="5"/>
  <c r="E60" i="5"/>
  <c r="F60" i="5"/>
  <c r="G60" i="5"/>
  <c r="H60" i="5"/>
  <c r="E568" i="5"/>
  <c r="F568" i="5"/>
  <c r="G568" i="5"/>
  <c r="H568" i="5"/>
  <c r="E281" i="5"/>
  <c r="F281" i="5"/>
  <c r="G281" i="5"/>
  <c r="H281" i="5"/>
  <c r="E419" i="5"/>
  <c r="F419" i="5"/>
  <c r="G419" i="5"/>
  <c r="H419" i="5"/>
  <c r="E628" i="5"/>
  <c r="F628" i="5"/>
  <c r="G628" i="5"/>
  <c r="H628" i="5"/>
  <c r="E471" i="5"/>
  <c r="F471" i="5"/>
  <c r="G471" i="5"/>
  <c r="H471" i="5"/>
  <c r="E282" i="5"/>
  <c r="F282" i="5"/>
  <c r="G282" i="5"/>
  <c r="H282" i="5"/>
  <c r="E343" i="5"/>
  <c r="F343" i="5"/>
  <c r="G343" i="5"/>
  <c r="H343" i="5"/>
  <c r="E3" i="5"/>
  <c r="F3" i="5"/>
  <c r="G3" i="5"/>
  <c r="H3" i="5"/>
  <c r="E175" i="5"/>
  <c r="F175" i="5"/>
  <c r="G175" i="5"/>
  <c r="H175" i="5"/>
  <c r="E120" i="5"/>
  <c r="F120" i="5"/>
  <c r="G120" i="5"/>
  <c r="H120" i="5"/>
  <c r="E633" i="5"/>
  <c r="F633" i="5"/>
  <c r="G633" i="5"/>
  <c r="H633" i="5"/>
  <c r="E942" i="5"/>
  <c r="F942" i="5"/>
  <c r="G942" i="5"/>
  <c r="H942" i="5"/>
  <c r="E966" i="5"/>
  <c r="F966" i="5"/>
  <c r="G966" i="5"/>
  <c r="H966" i="5"/>
  <c r="E434" i="5"/>
  <c r="F434" i="5"/>
  <c r="G434" i="5"/>
  <c r="H434" i="5"/>
  <c r="E968" i="5"/>
  <c r="F968" i="5"/>
  <c r="G968" i="5"/>
  <c r="H968" i="5"/>
  <c r="E969" i="5"/>
  <c r="F969" i="5"/>
  <c r="G969" i="5"/>
  <c r="H969" i="5"/>
  <c r="E874" i="5"/>
  <c r="F874" i="5"/>
  <c r="G874" i="5"/>
  <c r="H874" i="5"/>
  <c r="E852" i="5"/>
  <c r="F852" i="5"/>
  <c r="G852" i="5"/>
  <c r="H852" i="5"/>
  <c r="E188" i="5"/>
  <c r="F188" i="5"/>
  <c r="G188" i="5"/>
  <c r="H188" i="5"/>
  <c r="E234" i="5"/>
  <c r="F234" i="5"/>
  <c r="G234" i="5"/>
  <c r="H234" i="5"/>
  <c r="E337" i="5"/>
  <c r="F337" i="5"/>
  <c r="G337" i="5"/>
  <c r="H337" i="5"/>
  <c r="E100" i="5"/>
  <c r="F100" i="5"/>
  <c r="G100" i="5"/>
  <c r="H100" i="5"/>
  <c r="E750" i="5"/>
  <c r="F750" i="5"/>
  <c r="G750" i="5"/>
  <c r="H750" i="5"/>
  <c r="E634" i="5"/>
  <c r="F634" i="5"/>
  <c r="G634" i="5"/>
  <c r="H634" i="5"/>
  <c r="E183" i="5"/>
  <c r="F183" i="5"/>
  <c r="G183" i="5"/>
  <c r="H183" i="5"/>
  <c r="E618" i="5"/>
  <c r="F618" i="5"/>
  <c r="G618" i="5"/>
  <c r="H618" i="5"/>
  <c r="E931" i="5"/>
  <c r="F931" i="5"/>
  <c r="G931" i="5"/>
  <c r="H931" i="5"/>
  <c r="E1007" i="5"/>
  <c r="F1007" i="5"/>
  <c r="G1007" i="5"/>
  <c r="H1007" i="5"/>
  <c r="E101" i="5"/>
  <c r="F101" i="5"/>
  <c r="G101" i="5"/>
  <c r="H101" i="5"/>
  <c r="E809" i="5"/>
  <c r="F809" i="5"/>
  <c r="G809" i="5"/>
  <c r="H809" i="5"/>
  <c r="E614" i="5"/>
  <c r="F614" i="5"/>
  <c r="G614" i="5"/>
  <c r="H614" i="5"/>
  <c r="E998" i="5"/>
  <c r="F998" i="5"/>
  <c r="G998" i="5"/>
  <c r="H998" i="5"/>
  <c r="E870" i="5"/>
  <c r="F870" i="5"/>
  <c r="G870" i="5"/>
  <c r="H870" i="5"/>
  <c r="E388" i="5"/>
  <c r="F388" i="5"/>
  <c r="G388" i="5"/>
  <c r="H388" i="5"/>
  <c r="E692" i="5"/>
  <c r="F692" i="5"/>
  <c r="G692" i="5"/>
  <c r="H692" i="5"/>
  <c r="E933" i="5"/>
  <c r="F933" i="5"/>
  <c r="G933" i="5"/>
  <c r="H933" i="5"/>
  <c r="E786" i="5"/>
  <c r="F786" i="5"/>
  <c r="G786" i="5"/>
  <c r="H786" i="5"/>
  <c r="E678" i="5"/>
  <c r="F678" i="5"/>
  <c r="G678" i="5"/>
  <c r="H678" i="5"/>
  <c r="E400" i="5"/>
  <c r="F400" i="5"/>
  <c r="G400" i="5"/>
  <c r="H400" i="5"/>
  <c r="E380" i="5"/>
  <c r="F380" i="5"/>
  <c r="G380" i="5"/>
  <c r="H380" i="5"/>
  <c r="E187" i="5"/>
  <c r="F187" i="5"/>
  <c r="G187" i="5"/>
  <c r="H187" i="5"/>
  <c r="E1057" i="5"/>
  <c r="F1057" i="5"/>
  <c r="G1057" i="5"/>
  <c r="H1057" i="5"/>
  <c r="E777" i="5"/>
  <c r="F777" i="5"/>
  <c r="G777" i="5"/>
  <c r="H777" i="5"/>
  <c r="E835" i="5"/>
  <c r="F835" i="5"/>
  <c r="G835" i="5"/>
  <c r="H835" i="5"/>
  <c r="E89" i="5"/>
  <c r="F89" i="5"/>
  <c r="G89" i="5"/>
  <c r="H89" i="5"/>
  <c r="E991" i="5"/>
  <c r="F991" i="5"/>
  <c r="G991" i="5"/>
  <c r="H991" i="5"/>
  <c r="E548" i="5"/>
  <c r="F548" i="5"/>
  <c r="G548" i="5"/>
  <c r="H548" i="5"/>
  <c r="E660" i="5"/>
  <c r="F660" i="5"/>
  <c r="G660" i="5"/>
  <c r="H660" i="5"/>
  <c r="E93" i="5"/>
  <c r="F93" i="5"/>
  <c r="G93" i="5"/>
  <c r="H93" i="5"/>
  <c r="E41" i="5"/>
  <c r="F41" i="5"/>
  <c r="G41" i="5"/>
  <c r="H41" i="5"/>
  <c r="E550" i="5"/>
  <c r="F550" i="5"/>
  <c r="G550" i="5"/>
  <c r="H550" i="5"/>
  <c r="E293" i="5"/>
  <c r="F293" i="5"/>
  <c r="G293" i="5"/>
  <c r="H293" i="5"/>
  <c r="E887" i="5"/>
  <c r="F887" i="5"/>
  <c r="G887" i="5"/>
  <c r="H887" i="5"/>
  <c r="E545" i="5"/>
  <c r="F545" i="5"/>
  <c r="G545" i="5"/>
  <c r="H545" i="5"/>
  <c r="E586" i="5"/>
  <c r="F586" i="5"/>
  <c r="G586" i="5"/>
  <c r="H586" i="5"/>
  <c r="E373" i="5"/>
  <c r="F373" i="5"/>
  <c r="G373" i="5"/>
  <c r="H373" i="5"/>
  <c r="E899" i="5"/>
  <c r="F899" i="5"/>
  <c r="G899" i="5"/>
  <c r="H899" i="5"/>
  <c r="E1062" i="5"/>
  <c r="F1062" i="5"/>
  <c r="G1062" i="5"/>
  <c r="H1062" i="5"/>
  <c r="E480" i="5"/>
  <c r="F480" i="5"/>
  <c r="G480" i="5"/>
  <c r="H480" i="5"/>
  <c r="E429" i="5"/>
  <c r="F429" i="5"/>
  <c r="G429" i="5"/>
  <c r="H429" i="5"/>
  <c r="E978" i="5"/>
  <c r="F978" i="5"/>
  <c r="G978" i="5"/>
  <c r="H978" i="5"/>
  <c r="E771" i="5"/>
  <c r="F771" i="5"/>
  <c r="G771" i="5"/>
  <c r="H771" i="5"/>
  <c r="E995" i="5"/>
  <c r="F995" i="5"/>
  <c r="G995" i="5"/>
  <c r="H995" i="5"/>
  <c r="E108" i="5"/>
  <c r="F108" i="5"/>
  <c r="G108" i="5"/>
  <c r="H108" i="5"/>
  <c r="E989" i="5"/>
  <c r="F989" i="5"/>
  <c r="G989" i="5"/>
  <c r="H989" i="5"/>
  <c r="E882" i="5"/>
  <c r="F882" i="5"/>
  <c r="G882" i="5"/>
  <c r="H882" i="5"/>
  <c r="E331" i="5"/>
  <c r="F331" i="5"/>
  <c r="G331" i="5"/>
  <c r="H331" i="5"/>
  <c r="E761" i="5"/>
  <c r="F761" i="5"/>
  <c r="G761" i="5"/>
  <c r="H761" i="5"/>
  <c r="E196" i="5"/>
  <c r="F196" i="5"/>
  <c r="G196" i="5"/>
  <c r="H196" i="5"/>
  <c r="E912" i="5"/>
  <c r="F912" i="5"/>
  <c r="G912" i="5"/>
  <c r="H912" i="5"/>
  <c r="E930" i="5"/>
  <c r="F930" i="5"/>
  <c r="G930" i="5"/>
  <c r="H930" i="5"/>
  <c r="E54" i="5"/>
  <c r="F54" i="5"/>
  <c r="G54" i="5"/>
  <c r="H54" i="5"/>
  <c r="E197" i="5"/>
  <c r="F197" i="5"/>
  <c r="G197" i="5"/>
  <c r="H197" i="5"/>
  <c r="E1037" i="5"/>
  <c r="F1037" i="5"/>
  <c r="G1037" i="5"/>
  <c r="H1037" i="5"/>
  <c r="E605" i="5"/>
  <c r="F605" i="5"/>
  <c r="G605" i="5"/>
  <c r="H605" i="5"/>
  <c r="E136" i="5"/>
  <c r="F136" i="5"/>
  <c r="G136" i="5"/>
  <c r="H136" i="5"/>
  <c r="E578" i="5"/>
  <c r="F578" i="5"/>
  <c r="G578" i="5"/>
  <c r="H578" i="5"/>
  <c r="E448" i="5"/>
  <c r="F448" i="5"/>
  <c r="G448" i="5"/>
  <c r="H448" i="5"/>
  <c r="E215" i="5"/>
  <c r="F215" i="5"/>
  <c r="G215" i="5"/>
  <c r="H215" i="5"/>
  <c r="E871" i="5"/>
  <c r="F871" i="5"/>
  <c r="G871" i="5"/>
  <c r="H871" i="5"/>
  <c r="E235" i="5"/>
  <c r="F235" i="5"/>
  <c r="G235" i="5"/>
  <c r="H235" i="5"/>
  <c r="E563" i="5"/>
  <c r="F563" i="5"/>
  <c r="G563" i="5"/>
  <c r="H563" i="5"/>
  <c r="E778" i="5"/>
  <c r="F778" i="5"/>
  <c r="G778" i="5"/>
  <c r="H778" i="5"/>
  <c r="E999" i="5"/>
  <c r="F999" i="5"/>
  <c r="G999" i="5"/>
  <c r="H999" i="5"/>
  <c r="E259" i="5"/>
  <c r="F259" i="5"/>
  <c r="G259" i="5"/>
  <c r="H259" i="5"/>
  <c r="E246" i="5"/>
  <c r="F246" i="5"/>
  <c r="G246" i="5"/>
  <c r="H246" i="5"/>
  <c r="E314" i="5"/>
  <c r="F314" i="5"/>
  <c r="G314" i="5"/>
  <c r="H314" i="5"/>
  <c r="E328" i="5"/>
  <c r="F328" i="5"/>
  <c r="G328" i="5"/>
  <c r="H328" i="5"/>
  <c r="E332" i="5"/>
  <c r="F332" i="5"/>
  <c r="G332" i="5"/>
  <c r="H332" i="5"/>
  <c r="E262" i="5"/>
  <c r="F262" i="5"/>
  <c r="G262" i="5"/>
  <c r="H262" i="5"/>
  <c r="E859" i="5"/>
  <c r="F859" i="5"/>
  <c r="G859" i="5"/>
  <c r="H859" i="5"/>
  <c r="E283" i="5"/>
  <c r="F283" i="5"/>
  <c r="G283" i="5"/>
  <c r="H283" i="5"/>
  <c r="E693" i="5"/>
  <c r="F693" i="5"/>
  <c r="G693" i="5"/>
  <c r="H693" i="5"/>
  <c r="E846" i="5"/>
  <c r="F846" i="5"/>
  <c r="G846" i="5"/>
  <c r="H846" i="5"/>
  <c r="E579" i="5"/>
  <c r="F579" i="5"/>
  <c r="G579" i="5"/>
  <c r="H579" i="5"/>
  <c r="E810" i="5"/>
  <c r="F810" i="5"/>
  <c r="G810" i="5"/>
  <c r="H810" i="5"/>
  <c r="E615" i="5"/>
  <c r="F615" i="5"/>
  <c r="G615" i="5"/>
  <c r="H615" i="5"/>
  <c r="E824" i="5"/>
  <c r="F824" i="5"/>
  <c r="G824" i="5"/>
  <c r="H824" i="5"/>
  <c r="E390" i="5"/>
  <c r="F390" i="5"/>
  <c r="G390" i="5"/>
  <c r="H390" i="5"/>
  <c r="E5" i="5"/>
  <c r="F5" i="5"/>
  <c r="G5" i="5"/>
  <c r="H5" i="5"/>
  <c r="E75" i="5"/>
  <c r="F75" i="5"/>
  <c r="G75" i="5"/>
  <c r="H75" i="5"/>
  <c r="E663" i="5"/>
  <c r="F663" i="5"/>
  <c r="G663" i="5"/>
  <c r="H663" i="5"/>
  <c r="E421" i="5"/>
  <c r="F421" i="5"/>
  <c r="G421" i="5"/>
  <c r="H421" i="5"/>
  <c r="E290" i="5"/>
  <c r="F290" i="5"/>
  <c r="G290" i="5"/>
  <c r="H290" i="5"/>
  <c r="E158" i="5"/>
  <c r="F158" i="5"/>
  <c r="G158" i="5"/>
  <c r="H158" i="5"/>
  <c r="E72" i="5"/>
  <c r="F72" i="5"/>
  <c r="G72" i="5"/>
  <c r="H72" i="5"/>
  <c r="E163" i="5"/>
  <c r="F163" i="5"/>
  <c r="G163" i="5"/>
  <c r="H163" i="5"/>
  <c r="E872" i="5"/>
  <c r="F872" i="5"/>
  <c r="G872" i="5"/>
  <c r="H872" i="5"/>
  <c r="E1034" i="5"/>
  <c r="F1034" i="5"/>
  <c r="G1034" i="5"/>
  <c r="H1034" i="5"/>
  <c r="E6" i="5"/>
  <c r="F6" i="5"/>
  <c r="G6" i="5"/>
  <c r="H6" i="5"/>
  <c r="E512" i="5"/>
  <c r="F512" i="5"/>
  <c r="G512" i="5"/>
  <c r="H512" i="5"/>
  <c r="E327" i="5"/>
  <c r="F327" i="5"/>
  <c r="G327" i="5"/>
  <c r="H327" i="5"/>
  <c r="E347" i="5"/>
  <c r="F347" i="5"/>
  <c r="G347" i="5"/>
  <c r="H347" i="5"/>
  <c r="E1031" i="5"/>
  <c r="F1031" i="5"/>
  <c r="G1031" i="5"/>
  <c r="H1031" i="5"/>
  <c r="E665" i="5"/>
  <c r="F665" i="5"/>
  <c r="G665" i="5"/>
  <c r="H665" i="5"/>
  <c r="E149" i="5"/>
  <c r="F149" i="5"/>
  <c r="G149" i="5"/>
  <c r="H149" i="5"/>
  <c r="E913" i="5"/>
  <c r="F913" i="5"/>
  <c r="G913" i="5"/>
  <c r="H913" i="5"/>
  <c r="E7" i="5"/>
  <c r="F7" i="5"/>
  <c r="G7" i="5"/>
  <c r="H7" i="5"/>
  <c r="E853" i="5"/>
  <c r="F853" i="5"/>
  <c r="G853" i="5"/>
  <c r="H853" i="5"/>
  <c r="E820" i="5"/>
  <c r="F820" i="5"/>
  <c r="G820" i="5"/>
  <c r="H820" i="5"/>
  <c r="E326" i="5"/>
  <c r="F326" i="5"/>
  <c r="G326" i="5"/>
  <c r="H326" i="5"/>
  <c r="E8" i="5"/>
  <c r="F8" i="5"/>
  <c r="G8" i="5"/>
  <c r="H8" i="5"/>
  <c r="E9" i="5"/>
  <c r="F9" i="5"/>
  <c r="G9" i="5"/>
  <c r="H9" i="5"/>
  <c r="E1010" i="5"/>
  <c r="F1010" i="5"/>
  <c r="G1010" i="5"/>
  <c r="H1010" i="5"/>
  <c r="E863" i="5"/>
  <c r="F863" i="5"/>
  <c r="G863" i="5"/>
  <c r="H863" i="5"/>
  <c r="E90" i="5"/>
  <c r="F90" i="5"/>
  <c r="G90" i="5"/>
  <c r="H90" i="5"/>
  <c r="E888" i="5"/>
  <c r="F888" i="5"/>
  <c r="G888" i="5"/>
  <c r="H888" i="5"/>
  <c r="E500" i="5"/>
  <c r="F500" i="5"/>
  <c r="G500" i="5"/>
  <c r="H500" i="5"/>
  <c r="E501" i="5"/>
  <c r="F501" i="5"/>
  <c r="G501" i="5"/>
  <c r="H501" i="5"/>
  <c r="E546" i="5"/>
  <c r="F546" i="5"/>
  <c r="G546" i="5"/>
  <c r="H546" i="5"/>
  <c r="E914" i="5"/>
  <c r="F914" i="5"/>
  <c r="G914" i="5"/>
  <c r="H914" i="5"/>
  <c r="E524" i="5"/>
  <c r="F524" i="5"/>
  <c r="G524" i="5"/>
  <c r="H524" i="5"/>
  <c r="E57" i="5"/>
  <c r="F57" i="5"/>
  <c r="G57" i="5"/>
  <c r="H57" i="5"/>
  <c r="E10" i="5"/>
  <c r="F10" i="5"/>
  <c r="G10" i="5"/>
  <c r="H10" i="5"/>
  <c r="E121" i="5"/>
  <c r="F121" i="5"/>
  <c r="G121" i="5"/>
  <c r="H121" i="5"/>
  <c r="E730" i="5"/>
  <c r="F730" i="5"/>
  <c r="G730" i="5"/>
  <c r="H730" i="5"/>
  <c r="E953" i="5"/>
  <c r="F953" i="5"/>
  <c r="G953" i="5"/>
  <c r="H953" i="5"/>
  <c r="E68" i="5"/>
  <c r="F68" i="5"/>
  <c r="G68" i="5"/>
  <c r="H68" i="5"/>
  <c r="E11" i="5"/>
  <c r="F11" i="5"/>
  <c r="G11" i="5"/>
  <c r="H11" i="5"/>
  <c r="E752" i="5"/>
  <c r="F752" i="5"/>
  <c r="G752" i="5"/>
  <c r="H752" i="5"/>
  <c r="E1065" i="5"/>
  <c r="F1065" i="5"/>
  <c r="G1065" i="5"/>
  <c r="H1065" i="5"/>
  <c r="E915" i="5"/>
  <c r="F915" i="5"/>
  <c r="G915" i="5"/>
  <c r="H915" i="5"/>
  <c r="E511" i="5"/>
  <c r="F511" i="5"/>
  <c r="G511" i="5"/>
  <c r="H511" i="5"/>
  <c r="E176" i="5"/>
  <c r="F176" i="5"/>
  <c r="G176" i="5"/>
  <c r="H176" i="5"/>
  <c r="E1074" i="5"/>
  <c r="F1074" i="5"/>
  <c r="G1074" i="5"/>
  <c r="H1074" i="5"/>
  <c r="E1096" i="5"/>
  <c r="F1096" i="5"/>
  <c r="G1096" i="5"/>
  <c r="H1096" i="5"/>
  <c r="E1111" i="5"/>
  <c r="F1111" i="5"/>
  <c r="G1111" i="5"/>
  <c r="H1111" i="5"/>
  <c r="E12" i="5"/>
  <c r="F12" i="5"/>
  <c r="G12" i="5"/>
  <c r="H12" i="5"/>
  <c r="E435" i="5"/>
  <c r="F435" i="5"/>
  <c r="G435" i="5"/>
  <c r="H435" i="5"/>
  <c r="E684" i="5"/>
  <c r="F684" i="5"/>
  <c r="G684" i="5"/>
  <c r="H684" i="5"/>
  <c r="E948" i="5"/>
  <c r="F948" i="5"/>
  <c r="G948" i="5"/>
  <c r="H948" i="5"/>
  <c r="E206" i="5"/>
  <c r="F206" i="5"/>
  <c r="G206" i="5"/>
  <c r="H206" i="5"/>
  <c r="E201" i="5"/>
  <c r="F201" i="5"/>
  <c r="G201" i="5"/>
  <c r="H201" i="5"/>
  <c r="E829" i="5"/>
  <c r="F829" i="5"/>
  <c r="G829" i="5"/>
  <c r="H829" i="5"/>
  <c r="E744" i="5"/>
  <c r="F744" i="5"/>
  <c r="G744" i="5"/>
  <c r="H744" i="5"/>
  <c r="E889" i="5"/>
  <c r="F889" i="5"/>
  <c r="G889" i="5"/>
  <c r="H889" i="5"/>
  <c r="G133" i="4"/>
  <c r="H133" i="4" s="1"/>
  <c r="I133" i="4" s="1"/>
  <c r="G25" i="4" l="1"/>
  <c r="H25" i="4" s="1"/>
  <c r="I25" i="4" s="1"/>
  <c r="E25" i="4" s="1"/>
  <c r="G740" i="5" l="1"/>
  <c r="G212" i="5"/>
  <c r="G1018" i="5"/>
  <c r="G59" i="4"/>
  <c r="H59" i="4" s="1"/>
  <c r="I59" i="4" s="1"/>
  <c r="G43" i="4" l="1"/>
  <c r="H43" i="4" s="1"/>
  <c r="I43" i="4" s="1"/>
  <c r="I4" i="55" l="1"/>
  <c r="J4" i="55" s="1"/>
  <c r="I5" i="55"/>
  <c r="J5" i="55" s="1"/>
  <c r="I6" i="55"/>
  <c r="J6" i="55" s="1"/>
  <c r="I7" i="55"/>
  <c r="J7" i="55" s="1"/>
  <c r="I8" i="55"/>
  <c r="J8" i="55" s="1"/>
  <c r="I9" i="55"/>
  <c r="J9" i="55" s="1"/>
  <c r="I10" i="55"/>
  <c r="J10" i="55" s="1"/>
  <c r="I11" i="55"/>
  <c r="J11" i="55" s="1"/>
  <c r="I12" i="55"/>
  <c r="J12" i="55" s="1"/>
  <c r="I13" i="55"/>
  <c r="J13" i="55" s="1"/>
  <c r="I14" i="55"/>
  <c r="J14" i="55" s="1"/>
  <c r="I15" i="55"/>
  <c r="J15" i="55" s="1"/>
  <c r="I16" i="55"/>
  <c r="J16" i="55" s="1"/>
  <c r="I3" i="55"/>
  <c r="J3" i="55" s="1"/>
  <c r="H17" i="55"/>
  <c r="G126" i="4"/>
  <c r="H126" i="4" s="1"/>
  <c r="I126" i="4" s="1"/>
  <c r="G76" i="4"/>
  <c r="H76" i="4" s="1"/>
  <c r="I76" i="4" s="1"/>
  <c r="J17" i="55" l="1"/>
  <c r="H5" i="4"/>
  <c r="G17" i="55" l="1"/>
  <c r="F17" i="55"/>
  <c r="E17" i="55"/>
  <c r="D17" i="55"/>
  <c r="G22" i="4"/>
  <c r="H22" i="4" l="1"/>
  <c r="I22" i="4" s="1"/>
  <c r="I17" i="55"/>
  <c r="D4" i="13" l="1"/>
  <c r="D3" i="24"/>
  <c r="D3" i="16"/>
  <c r="C2" i="51"/>
  <c r="C2" i="48"/>
  <c r="C2" i="50"/>
  <c r="C2" i="53"/>
  <c r="D3" i="54"/>
  <c r="H37" i="53"/>
  <c r="H28" i="53"/>
  <c r="H30" i="53"/>
  <c r="H27" i="53"/>
  <c r="H24" i="53"/>
  <c r="H25" i="53"/>
  <c r="H34" i="53"/>
  <c r="H32" i="53"/>
  <c r="H29" i="53"/>
  <c r="H33" i="53"/>
  <c r="H35" i="53"/>
  <c r="H26" i="53"/>
  <c r="H36" i="53"/>
  <c r="H31" i="53"/>
  <c r="B15" i="53"/>
  <c r="B9" i="53"/>
  <c r="B29" i="53" s="1"/>
  <c r="B19" i="53"/>
  <c r="B37" i="53" s="1"/>
  <c r="B18" i="53"/>
  <c r="B14" i="53"/>
  <c r="B7" i="53"/>
  <c r="B16" i="53"/>
  <c r="B8" i="53"/>
  <c r="B11" i="53"/>
  <c r="B10" i="53"/>
  <c r="B13" i="53"/>
  <c r="B6" i="53"/>
  <c r="B17" i="53"/>
  <c r="B33" i="53" s="1"/>
  <c r="B12" i="53"/>
  <c r="B26" i="53" s="1"/>
  <c r="M22" i="54"/>
  <c r="K8" i="54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K250" i="54" s="1"/>
  <c r="K251" i="54" s="1"/>
  <c r="K252" i="54" s="1"/>
  <c r="K253" i="54" s="1"/>
  <c r="K254" i="54" s="1"/>
  <c r="K255" i="54" s="1"/>
  <c r="K256" i="54" s="1"/>
  <c r="K257" i="54" s="1"/>
  <c r="K258" i="54" s="1"/>
  <c r="K259" i="54" s="1"/>
  <c r="K260" i="54" s="1"/>
  <c r="K261" i="54" s="1"/>
  <c r="K262" i="54" s="1"/>
  <c r="K263" i="54" s="1"/>
  <c r="K264" i="54" s="1"/>
  <c r="K265" i="54" s="1"/>
  <c r="K266" i="54" s="1"/>
  <c r="K267" i="54" s="1"/>
  <c r="K268" i="54" s="1"/>
  <c r="J8" i="54"/>
  <c r="B25" i="53" l="1"/>
  <c r="B31" i="53"/>
  <c r="B30" i="53"/>
  <c r="B27" i="53"/>
  <c r="C2" i="49"/>
  <c r="D2" i="52"/>
  <c r="B32" i="53"/>
  <c r="B36" i="53"/>
  <c r="B35" i="53"/>
  <c r="B24" i="53"/>
  <c r="B34" i="53"/>
  <c r="B28" i="53"/>
  <c r="J9" i="54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J250" i="54" s="1"/>
  <c r="J251" i="54" s="1"/>
  <c r="J252" i="54" s="1"/>
  <c r="J253" i="54" s="1"/>
  <c r="J254" i="54" s="1"/>
  <c r="J255" i="54" s="1"/>
  <c r="J256" i="54" s="1"/>
  <c r="J257" i="54" s="1"/>
  <c r="J258" i="54" s="1"/>
  <c r="J259" i="54" s="1"/>
  <c r="J260" i="54" s="1"/>
  <c r="J261" i="54" s="1"/>
  <c r="J262" i="54" s="1"/>
  <c r="J263" i="54" s="1"/>
  <c r="J264" i="54" s="1"/>
  <c r="J265" i="54" s="1"/>
  <c r="J266" i="54" s="1"/>
  <c r="J267" i="54" s="1"/>
  <c r="J268" i="54" s="1"/>
  <c r="L1092" i="5"/>
  <c r="M1092" i="5" s="1"/>
  <c r="L1027" i="5"/>
  <c r="M1027" i="5" s="1"/>
  <c r="L28" i="5"/>
  <c r="M28" i="5" s="1"/>
  <c r="L27" i="5"/>
  <c r="M27" i="5" s="1"/>
  <c r="L1016" i="5"/>
  <c r="M1016" i="5" s="1"/>
  <c r="L610" i="5"/>
  <c r="M610" i="5" s="1"/>
  <c r="L365" i="5"/>
  <c r="M365" i="5" s="1"/>
  <c r="L115" i="5"/>
  <c r="M115" i="5" s="1"/>
  <c r="L649" i="5"/>
  <c r="M649" i="5" s="1"/>
  <c r="L648" i="5"/>
  <c r="M648" i="5" s="1"/>
  <c r="L1028" i="5"/>
  <c r="M1028" i="5" s="1"/>
  <c r="L391" i="5"/>
  <c r="M391" i="5" s="1"/>
  <c r="L353" i="5"/>
  <c r="M353" i="5" s="1"/>
  <c r="L86" i="5"/>
  <c r="M86" i="5" s="1"/>
  <c r="L1041" i="5"/>
  <c r="M1041" i="5" s="1"/>
  <c r="L734" i="5"/>
  <c r="M734" i="5" s="1"/>
  <c r="L979" i="5"/>
  <c r="M979" i="5" s="1"/>
  <c r="L1035" i="5"/>
  <c r="M1035" i="5" s="1"/>
  <c r="L1094" i="5"/>
  <c r="M1094" i="5" s="1"/>
  <c r="L597" i="5"/>
  <c r="M597" i="5" s="1"/>
  <c r="L506" i="5"/>
  <c r="M506" i="5" s="1"/>
  <c r="L836" i="5"/>
  <c r="M836" i="5" s="1"/>
  <c r="L381" i="5"/>
  <c r="M381" i="5" s="1"/>
  <c r="L986" i="5"/>
  <c r="M986" i="5" s="1"/>
  <c r="L1020" i="5"/>
  <c r="M1020" i="5" s="1"/>
  <c r="L1021" i="5"/>
  <c r="M1021" i="5" s="1"/>
  <c r="L961" i="5"/>
  <c r="M961" i="5" s="1"/>
  <c r="L747" i="5"/>
  <c r="M747" i="5" s="1"/>
  <c r="L335" i="5"/>
  <c r="M335" i="5" s="1"/>
  <c r="L758" i="5"/>
  <c r="M758" i="5" s="1"/>
  <c r="L423" i="5"/>
  <c r="M423" i="5" s="1"/>
  <c r="L165" i="5"/>
  <c r="M165" i="5" s="1"/>
  <c r="L208" i="5"/>
  <c r="M208" i="5" s="1"/>
  <c r="L144" i="5"/>
  <c r="M144" i="5" s="1"/>
  <c r="L596" i="5"/>
  <c r="M596" i="5" s="1"/>
  <c r="L797" i="5"/>
  <c r="M797" i="5" s="1"/>
  <c r="L289" i="5"/>
  <c r="M289" i="5" s="1"/>
  <c r="L924" i="5"/>
  <c r="M924" i="5" s="1"/>
  <c r="L271" i="5"/>
  <c r="M271" i="5" s="1"/>
  <c r="L970" i="5"/>
  <c r="M970" i="5" s="1"/>
  <c r="L783" i="5"/>
  <c r="M783" i="5" s="1"/>
  <c r="L502" i="5"/>
  <c r="M502" i="5" s="1"/>
  <c r="L938" i="5"/>
  <c r="M938" i="5" s="1"/>
  <c r="L830" i="5"/>
  <c r="M830" i="5" s="1"/>
  <c r="L790" i="5"/>
  <c r="M790" i="5" s="1"/>
  <c r="L528" i="5"/>
  <c r="M528" i="5" s="1"/>
  <c r="L588" i="5"/>
  <c r="M588" i="5" s="1"/>
  <c r="L151" i="5"/>
  <c r="M151" i="5" s="1"/>
  <c r="L483" i="5"/>
  <c r="M483" i="5" s="1"/>
  <c r="L345" i="5"/>
  <c r="M345" i="5" s="1"/>
  <c r="L428" i="5"/>
  <c r="M428" i="5" s="1"/>
  <c r="L193" i="5"/>
  <c r="M193" i="5" s="1"/>
  <c r="L795" i="5"/>
  <c r="M795" i="5" s="1"/>
  <c r="L1067" i="5"/>
  <c r="M1067" i="5" s="1"/>
  <c r="L1063" i="5"/>
  <c r="M1063" i="5" s="1"/>
  <c r="L700" i="5"/>
  <c r="M700" i="5" s="1"/>
  <c r="L855" i="5"/>
  <c r="M855" i="5" s="1"/>
  <c r="L551" i="5"/>
  <c r="M551" i="5" s="1"/>
  <c r="L437" i="5"/>
  <c r="M437" i="5" s="1"/>
  <c r="L26" i="5"/>
  <c r="M26" i="5" s="1"/>
  <c r="L25" i="5"/>
  <c r="M25" i="5" s="1"/>
  <c r="L792" i="5"/>
  <c r="M792" i="5" s="1"/>
  <c r="L580" i="5"/>
  <c r="M580" i="5" s="1"/>
  <c r="L204" i="5"/>
  <c r="M204" i="5" s="1"/>
  <c r="L768" i="5"/>
  <c r="M768" i="5" s="1"/>
  <c r="L825" i="5"/>
  <c r="M825" i="5" s="1"/>
  <c r="L704" i="5"/>
  <c r="M704" i="5" s="1"/>
  <c r="L896" i="5"/>
  <c r="M896" i="5" s="1"/>
  <c r="L659" i="5"/>
  <c r="M659" i="5" s="1"/>
  <c r="L366" i="5"/>
  <c r="M366" i="5" s="1"/>
  <c r="L769" i="5"/>
  <c r="M769" i="5" s="1"/>
  <c r="L754" i="5"/>
  <c r="M754" i="5" s="1"/>
  <c r="L417" i="5"/>
  <c r="M417" i="5" s="1"/>
  <c r="L73" i="5"/>
  <c r="M73" i="5" s="1"/>
  <c r="L891" i="5"/>
  <c r="M891" i="5" s="1"/>
  <c r="L583" i="5"/>
  <c r="M583" i="5" s="1"/>
  <c r="L493" i="5"/>
  <c r="M493" i="5" s="1"/>
  <c r="L861" i="5"/>
  <c r="M861" i="5" s="1"/>
  <c r="L860" i="5"/>
  <c r="M860" i="5" s="1"/>
  <c r="L385" i="5"/>
  <c r="M385" i="5" s="1"/>
  <c r="L815" i="5"/>
  <c r="M815" i="5" s="1"/>
  <c r="L24" i="5"/>
  <c r="M24" i="5" s="1"/>
  <c r="L23" i="5"/>
  <c r="M23" i="5" s="1"/>
  <c r="L832" i="5"/>
  <c r="M832" i="5" s="1"/>
  <c r="L504" i="5"/>
  <c r="M504" i="5" s="1"/>
  <c r="L440" i="5"/>
  <c r="M440" i="5" s="1"/>
  <c r="L878" i="5"/>
  <c r="M878" i="5" s="1"/>
  <c r="L594" i="5"/>
  <c r="M594" i="5" s="1"/>
  <c r="L58" i="5"/>
  <c r="M58" i="5" s="1"/>
  <c r="L460" i="5"/>
  <c r="M460" i="5" s="1"/>
  <c r="L405" i="5"/>
  <c r="M405" i="5" s="1"/>
  <c r="L229" i="5"/>
  <c r="M229" i="5" s="1"/>
  <c r="L959" i="5"/>
  <c r="M959" i="5" s="1"/>
  <c r="L432" i="5"/>
  <c r="M432" i="5" s="1"/>
  <c r="L695" i="5"/>
  <c r="M695" i="5" s="1"/>
  <c r="L828" i="5"/>
  <c r="M828" i="5" s="1"/>
  <c r="L767" i="5"/>
  <c r="M767" i="5" s="1"/>
  <c r="L685" i="5"/>
  <c r="M685" i="5" s="1"/>
  <c r="L489" i="5"/>
  <c r="M489" i="5" s="1"/>
  <c r="L636" i="5"/>
  <c r="M636" i="5" s="1"/>
  <c r="L459" i="5"/>
  <c r="M459" i="5" s="1"/>
  <c r="L264" i="5"/>
  <c r="M264" i="5" s="1"/>
  <c r="L228" i="5"/>
  <c r="M228" i="5" s="1"/>
  <c r="L404" i="5"/>
  <c r="M404" i="5" s="1"/>
  <c r="L181" i="5"/>
  <c r="M181" i="5" s="1"/>
  <c r="L851" i="5"/>
  <c r="M851" i="5" s="1"/>
  <c r="L362" i="5"/>
  <c r="M362" i="5" s="1"/>
  <c r="L179" i="5"/>
  <c r="M179" i="5" s="1"/>
  <c r="L339" i="5"/>
  <c r="M339" i="5" s="1"/>
  <c r="L227" i="5"/>
  <c r="M227" i="5" s="1"/>
  <c r="L470" i="5"/>
  <c r="M470" i="5" s="1"/>
  <c r="L420" i="5"/>
  <c r="M420" i="5" s="1"/>
  <c r="L66" i="5"/>
  <c r="M66" i="5" s="1"/>
  <c r="L47" i="5"/>
  <c r="M47" i="5" s="1"/>
  <c r="L64" i="5"/>
  <c r="M64" i="5" s="1"/>
  <c r="L645" i="5"/>
  <c r="M645" i="5" s="1"/>
  <c r="L270" i="5"/>
  <c r="M270" i="5" s="1"/>
  <c r="L655" i="5"/>
  <c r="M655" i="5" s="1"/>
  <c r="L987" i="5"/>
  <c r="M987" i="5" s="1"/>
  <c r="L674" i="5"/>
  <c r="M674" i="5" s="1"/>
  <c r="L109" i="5"/>
  <c r="M109" i="5" s="1"/>
  <c r="L336" i="5"/>
  <c r="M336" i="5" s="1"/>
  <c r="L919" i="5"/>
  <c r="M919" i="5" s="1"/>
  <c r="L1033" i="5"/>
  <c r="M1033" i="5" s="1"/>
  <c r="L944" i="5"/>
  <c r="M944" i="5" s="1"/>
  <c r="L83" i="5"/>
  <c r="M83" i="5" s="1"/>
  <c r="L667" i="5"/>
  <c r="M667" i="5" s="1"/>
  <c r="L237" i="5"/>
  <c r="M237" i="5" s="1"/>
  <c r="L91" i="5"/>
  <c r="M91" i="5" s="1"/>
  <c r="L566" i="5"/>
  <c r="M566" i="5" s="1"/>
  <c r="L756" i="5"/>
  <c r="M756" i="5" s="1"/>
  <c r="L334" i="5"/>
  <c r="M334" i="5" s="1"/>
  <c r="L269" i="5"/>
  <c r="M269" i="5" s="1"/>
  <c r="L609" i="5"/>
  <c r="M609" i="5" s="1"/>
  <c r="L53" i="5"/>
  <c r="M53" i="5" s="1"/>
  <c r="L733" i="5"/>
  <c r="M733" i="5" s="1"/>
  <c r="L920" i="5"/>
  <c r="M920" i="5" s="1"/>
  <c r="L543" i="5"/>
  <c r="M543" i="5" s="1"/>
  <c r="L657" i="5"/>
  <c r="M657" i="5" s="1"/>
  <c r="L1089" i="5"/>
  <c r="M1089" i="5" s="1"/>
  <c r="L539" i="5"/>
  <c r="M539" i="5" s="1"/>
  <c r="L105" i="5"/>
  <c r="M105" i="5" s="1"/>
  <c r="L581" i="5"/>
  <c r="M581" i="5" s="1"/>
  <c r="L236" i="5"/>
  <c r="M236" i="5" s="1"/>
  <c r="L2" i="5"/>
  <c r="M2" i="5" s="1"/>
  <c r="L683" i="5"/>
  <c r="M683" i="5" s="1"/>
  <c r="L344" i="5"/>
  <c r="M344" i="5" s="1"/>
  <c r="L226" i="5"/>
  <c r="M226" i="5" s="1"/>
  <c r="L22" i="5"/>
  <c r="M22" i="5" s="1"/>
  <c r="L937" i="5"/>
  <c r="M937" i="5" s="1"/>
  <c r="L542" i="5"/>
  <c r="M542" i="5" s="1"/>
  <c r="L150" i="5"/>
  <c r="M150" i="5" s="1"/>
  <c r="L251" i="5"/>
  <c r="M251" i="5" s="1"/>
  <c r="L474" i="5"/>
  <c r="M474" i="5" s="1"/>
  <c r="L1104" i="5"/>
  <c r="M1104" i="5" s="1"/>
  <c r="L951" i="5"/>
  <c r="M951" i="5" s="1"/>
  <c r="L397" i="5"/>
  <c r="M397" i="5" s="1"/>
  <c r="L164" i="5"/>
  <c r="M164" i="5" s="1"/>
  <c r="L571" i="5"/>
  <c r="M571" i="5" s="1"/>
  <c r="L527" i="5"/>
  <c r="M527" i="5" s="1"/>
  <c r="L55" i="5"/>
  <c r="M55" i="5" s="1"/>
  <c r="L396" i="5"/>
  <c r="M396" i="5" s="1"/>
  <c r="L1076" i="5"/>
  <c r="M1076" i="5" s="1"/>
  <c r="L249" i="5"/>
  <c r="M249" i="5" s="1"/>
  <c r="L225" i="5"/>
  <c r="M225" i="5" s="1"/>
  <c r="L549" i="5"/>
  <c r="M549" i="5" s="1"/>
  <c r="L1066" i="5"/>
  <c r="M1066" i="5" s="1"/>
  <c r="L1019" i="5"/>
  <c r="M1019" i="5" s="1"/>
  <c r="L918" i="5"/>
  <c r="M918" i="5" s="1"/>
  <c r="L688" i="5"/>
  <c r="M688" i="5" s="1"/>
  <c r="L819" i="5"/>
  <c r="M819" i="5" s="1"/>
  <c r="L1053" i="5"/>
  <c r="M1053" i="5" s="1"/>
  <c r="L449" i="5"/>
  <c r="M449" i="5" s="1"/>
  <c r="L922" i="5"/>
  <c r="M922" i="5" s="1"/>
  <c r="L845" i="5"/>
  <c r="M845" i="5" s="1"/>
  <c r="L21" i="5"/>
  <c r="M21" i="5" s="1"/>
  <c r="L881" i="5"/>
  <c r="M881" i="5" s="1"/>
  <c r="L319" i="5"/>
  <c r="M319" i="5" s="1"/>
  <c r="L354" i="5"/>
  <c r="M354" i="5" s="1"/>
  <c r="L977" i="5"/>
  <c r="M977" i="5" s="1"/>
  <c r="L207" i="5"/>
  <c r="M207" i="5" s="1"/>
  <c r="L178" i="5"/>
  <c r="M178" i="5" s="1"/>
  <c r="L755" i="5"/>
  <c r="M755" i="5" s="1"/>
  <c r="L516" i="5"/>
  <c r="M516" i="5" s="1"/>
  <c r="L731" i="5"/>
  <c r="M731" i="5" s="1"/>
  <c r="L698" i="5"/>
  <c r="M698" i="5" s="1"/>
  <c r="L268" i="5"/>
  <c r="M268" i="5" s="1"/>
  <c r="L789" i="5"/>
  <c r="M789" i="5" s="1"/>
  <c r="L782" i="5"/>
  <c r="M782" i="5" s="1"/>
  <c r="L20" i="5"/>
  <c r="M20" i="5" s="1"/>
  <c r="L746" i="5"/>
  <c r="M746" i="5" s="1"/>
  <c r="L865" i="5"/>
  <c r="M865" i="5" s="1"/>
  <c r="L295" i="5"/>
  <c r="M295" i="5" s="1"/>
  <c r="L198" i="5"/>
  <c r="M198" i="5" s="1"/>
  <c r="L1014" i="5"/>
  <c r="M1014" i="5" s="1"/>
  <c r="L1012" i="5"/>
  <c r="M1012" i="5" s="1"/>
  <c r="L488" i="5"/>
  <c r="M488" i="5" s="1"/>
  <c r="L348" i="5"/>
  <c r="M348" i="5" s="1"/>
  <c r="L469" i="5"/>
  <c r="M469" i="5" s="1"/>
  <c r="L632" i="5"/>
  <c r="M632" i="5" s="1"/>
  <c r="L352" i="5"/>
  <c r="M352" i="5" s="1"/>
  <c r="L515" i="5"/>
  <c r="M515" i="5" s="1"/>
  <c r="L1080" i="5"/>
  <c r="M1080" i="5" s="1"/>
  <c r="L484" i="5"/>
  <c r="M484" i="5" s="1"/>
  <c r="L407" i="5"/>
  <c r="M407" i="5" s="1"/>
  <c r="L753" i="5"/>
  <c r="M753" i="5" s="1"/>
  <c r="L216" i="5"/>
  <c r="M216" i="5" s="1"/>
  <c r="L450" i="5"/>
  <c r="M450" i="5" s="1"/>
  <c r="L622" i="5"/>
  <c r="M622" i="5" s="1"/>
  <c r="L608" i="5"/>
  <c r="M608" i="5" s="1"/>
  <c r="L19" i="5"/>
  <c r="M19" i="5" s="1"/>
  <c r="L722" i="5"/>
  <c r="M722" i="5" s="1"/>
  <c r="L526" i="5"/>
  <c r="M526" i="5" s="1"/>
  <c r="L224" i="5"/>
  <c r="M224" i="5" s="1"/>
  <c r="L263" i="5"/>
  <c r="M263" i="5" s="1"/>
  <c r="L854" i="5"/>
  <c r="M854" i="5" s="1"/>
  <c r="L694" i="5"/>
  <c r="M694" i="5" s="1"/>
  <c r="L867" i="5"/>
  <c r="M867" i="5" s="1"/>
  <c r="L587" i="5"/>
  <c r="M587" i="5" s="1"/>
  <c r="L715" i="5"/>
  <c r="M715" i="5" s="1"/>
  <c r="L890" i="5"/>
  <c r="M890" i="5" s="1"/>
  <c r="L364" i="5"/>
  <c r="M364" i="5" s="1"/>
  <c r="L781" i="5"/>
  <c r="M781" i="5" s="1"/>
  <c r="L1001" i="5"/>
  <c r="M1001" i="5" s="1"/>
  <c r="L1112" i="5"/>
  <c r="M1112" i="5" s="1"/>
  <c r="L1087" i="5"/>
  <c r="M1087" i="5" s="1"/>
  <c r="L879" i="5"/>
  <c r="M879" i="5" s="1"/>
  <c r="L159" i="5"/>
  <c r="M159" i="5" s="1"/>
  <c r="L131" i="5"/>
  <c r="M131" i="5" s="1"/>
  <c r="L593" i="5"/>
  <c r="M593" i="5" s="1"/>
  <c r="L788" i="5"/>
  <c r="M788" i="5" s="1"/>
  <c r="L592" i="5"/>
  <c r="M592" i="5" s="1"/>
  <c r="L486" i="5"/>
  <c r="M486" i="5" s="1"/>
  <c r="L1040" i="5"/>
  <c r="M1040" i="5" s="1"/>
  <c r="L192" i="5"/>
  <c r="M192" i="5" s="1"/>
  <c r="L713" i="5"/>
  <c r="M713" i="5" s="1"/>
  <c r="L814" i="5"/>
  <c r="M814" i="5" s="1"/>
  <c r="L909" i="5"/>
  <c r="M909" i="5" s="1"/>
  <c r="L436" i="5"/>
  <c r="M436" i="5" s="1"/>
  <c r="L422" i="5"/>
  <c r="M422" i="5" s="1"/>
  <c r="L458" i="5"/>
  <c r="M458" i="5" s="1"/>
  <c r="L392" i="5"/>
  <c r="M392" i="5" s="1"/>
  <c r="L18" i="5"/>
  <c r="M18" i="5" s="1"/>
  <c r="L318" i="5"/>
  <c r="M318" i="5" s="1"/>
  <c r="L1059" i="5"/>
  <c r="M1059" i="5" s="1"/>
  <c r="L711" i="5"/>
  <c r="M711" i="5" s="1"/>
  <c r="L535" i="5"/>
  <c r="M535" i="5" s="1"/>
  <c r="L751" i="5"/>
  <c r="M751" i="5" s="1"/>
  <c r="L732" i="5"/>
  <c r="M732" i="5" s="1"/>
  <c r="L982" i="5"/>
  <c r="M982" i="5" s="1"/>
  <c r="L1025" i="5"/>
  <c r="M1025" i="5" s="1"/>
  <c r="L712" i="5"/>
  <c r="M712" i="5" s="1"/>
  <c r="L157" i="5"/>
  <c r="M157" i="5" s="1"/>
  <c r="L827" i="5"/>
  <c r="M827" i="5" s="1"/>
  <c r="L288" i="5"/>
  <c r="M288" i="5" s="1"/>
  <c r="L917" i="5"/>
  <c r="M917" i="5" s="1"/>
  <c r="L585" i="5"/>
  <c r="M585" i="5" s="1"/>
  <c r="L631" i="5"/>
  <c r="M631" i="5" s="1"/>
  <c r="L1075" i="5"/>
  <c r="M1075" i="5" s="1"/>
  <c r="L286" i="5"/>
  <c r="M286" i="5" s="1"/>
  <c r="L1047" i="5"/>
  <c r="M1047" i="5" s="1"/>
  <c r="L745" i="5"/>
  <c r="M745" i="5" s="1"/>
  <c r="L214" i="5"/>
  <c r="M214" i="5" s="1"/>
  <c r="L707" i="5"/>
  <c r="M707" i="5" s="1"/>
  <c r="L1101" i="5"/>
  <c r="M1101" i="5" s="1"/>
  <c r="L69" i="5"/>
  <c r="M69" i="5" s="1"/>
  <c r="L189" i="5"/>
  <c r="M189" i="5" s="1"/>
  <c r="L570" i="5"/>
  <c r="M570" i="5" s="1"/>
  <c r="L457" i="5"/>
  <c r="M457" i="5" s="1"/>
  <c r="L97" i="5"/>
  <c r="M97" i="5" s="1"/>
  <c r="L697" i="5"/>
  <c r="M697" i="5" s="1"/>
  <c r="L116" i="5"/>
  <c r="M116" i="5" s="1"/>
  <c r="L472" i="5"/>
  <c r="M472" i="5" s="1"/>
  <c r="L1100" i="5"/>
  <c r="M1100" i="5" s="1"/>
  <c r="L1011" i="5"/>
  <c r="M1011" i="5" s="1"/>
  <c r="L329" i="5"/>
  <c r="M329" i="5" s="1"/>
  <c r="L619" i="5"/>
  <c r="M619" i="5" s="1"/>
  <c r="L468" i="5"/>
  <c r="M468" i="5" s="1"/>
  <c r="L104" i="5"/>
  <c r="M104" i="5" s="1"/>
  <c r="L976" i="5"/>
  <c r="M976" i="5" s="1"/>
  <c r="L801" i="5"/>
  <c r="M801" i="5" s="1"/>
  <c r="L1068" i="5"/>
  <c r="M1068" i="5" s="1"/>
  <c r="L928" i="5"/>
  <c r="M928" i="5" s="1"/>
  <c r="L749" i="5"/>
  <c r="M749" i="5" s="1"/>
  <c r="L644" i="5"/>
  <c r="M644" i="5" s="1"/>
  <c r="L798" i="5"/>
  <c r="M798" i="5" s="1"/>
  <c r="L762" i="5"/>
  <c r="M762" i="5" s="1"/>
  <c r="L1056" i="5"/>
  <c r="M1056" i="5" s="1"/>
  <c r="L902" i="5"/>
  <c r="M902" i="5" s="1"/>
  <c r="L403" i="5"/>
  <c r="M403" i="5" s="1"/>
  <c r="L544" i="5"/>
  <c r="M544" i="5" s="1"/>
  <c r="L1109" i="5"/>
  <c r="M1109" i="5" s="1"/>
  <c r="L1055" i="5"/>
  <c r="M1055" i="5" s="1"/>
  <c r="L729" i="5"/>
  <c r="M729" i="5" s="1"/>
  <c r="L709" i="5"/>
  <c r="M709" i="5" s="1"/>
  <c r="L626" i="5"/>
  <c r="M626" i="5" s="1"/>
  <c r="L565" i="5"/>
  <c r="M565" i="5" s="1"/>
  <c r="L935" i="5"/>
  <c r="M935" i="5" s="1"/>
  <c r="L949" i="5"/>
  <c r="M949" i="5" s="1"/>
  <c r="L285" i="5"/>
  <c r="M285" i="5" s="1"/>
  <c r="L666" i="5"/>
  <c r="M666" i="5" s="1"/>
  <c r="L300" i="5"/>
  <c r="M300" i="5" s="1"/>
  <c r="L177" i="5"/>
  <c r="M177" i="5" s="1"/>
  <c r="L308" i="5"/>
  <c r="M308" i="5" s="1"/>
  <c r="L122" i="5"/>
  <c r="M122" i="5" s="1"/>
  <c r="L523" i="5"/>
  <c r="M523" i="5" s="1"/>
  <c r="L630" i="5"/>
  <c r="M630" i="5" s="1"/>
  <c r="L402" i="5"/>
  <c r="M402" i="5" s="1"/>
  <c r="L248" i="5"/>
  <c r="M248" i="5" s="1"/>
  <c r="L363" i="5"/>
  <c r="M363" i="5" s="1"/>
  <c r="L656" i="5"/>
  <c r="M656" i="5" s="1"/>
  <c r="L616" i="5"/>
  <c r="M616" i="5" s="1"/>
  <c r="L916" i="5"/>
  <c r="M916" i="5" s="1"/>
  <c r="L844" i="5"/>
  <c r="M844" i="5" s="1"/>
  <c r="L360" i="5"/>
  <c r="M360" i="5" s="1"/>
  <c r="L456" i="5"/>
  <c r="M456" i="5" s="1"/>
  <c r="L261" i="5"/>
  <c r="M261" i="5" s="1"/>
  <c r="L958" i="5"/>
  <c r="M958" i="5" s="1"/>
  <c r="L1023" i="5"/>
  <c r="M1023" i="5" s="1"/>
  <c r="L338" i="5"/>
  <c r="M338" i="5" s="1"/>
  <c r="L99" i="5"/>
  <c r="M99" i="5" s="1"/>
  <c r="L791" i="5"/>
  <c r="M791" i="5" s="1"/>
  <c r="L112" i="5"/>
  <c r="M112" i="5" s="1"/>
  <c r="L330" i="5"/>
  <c r="M330" i="5" s="1"/>
  <c r="L939" i="5"/>
  <c r="M939" i="5" s="1"/>
  <c r="L443" i="5"/>
  <c r="M443" i="5" s="1"/>
  <c r="L983" i="5"/>
  <c r="M983" i="5" s="1"/>
  <c r="L333" i="5"/>
  <c r="M333" i="5" s="1"/>
  <c r="L241" i="5"/>
  <c r="M241" i="5" s="1"/>
  <c r="L1060" i="5"/>
  <c r="M1060" i="5" s="1"/>
  <c r="L408" i="5"/>
  <c r="M408" i="5" s="1"/>
  <c r="L505" i="5"/>
  <c r="M505" i="5" s="1"/>
  <c r="L1085" i="5"/>
  <c r="M1085" i="5" s="1"/>
  <c r="L642" i="5"/>
  <c r="M642" i="5" s="1"/>
  <c r="L111" i="5"/>
  <c r="M111" i="5" s="1"/>
  <c r="L1058" i="5"/>
  <c r="M1058" i="5" s="1"/>
  <c r="L910" i="5"/>
  <c r="M910" i="5" s="1"/>
  <c r="L996" i="5"/>
  <c r="M996" i="5" s="1"/>
  <c r="L316" i="5"/>
  <c r="M316" i="5" s="1"/>
  <c r="L473" i="5"/>
  <c r="M473" i="5" s="1"/>
  <c r="L317" i="5"/>
  <c r="M317" i="5" s="1"/>
  <c r="L454" i="5"/>
  <c r="M454" i="5" s="1"/>
  <c r="L315" i="5"/>
  <c r="M315" i="5" s="1"/>
  <c r="L252" i="5"/>
  <c r="M252" i="5" s="1"/>
  <c r="L708" i="5"/>
  <c r="M708" i="5" s="1"/>
  <c r="L800" i="5"/>
  <c r="M800" i="5" s="1"/>
  <c r="L311" i="5"/>
  <c r="M311" i="5" s="1"/>
  <c r="L739" i="5"/>
  <c r="M739" i="5" s="1"/>
  <c r="L664" i="5"/>
  <c r="M664" i="5" s="1"/>
  <c r="L205" i="5"/>
  <c r="M205" i="5" s="1"/>
  <c r="L342" i="5"/>
  <c r="M342" i="5" s="1"/>
  <c r="L78" i="5"/>
  <c r="M78" i="5" s="1"/>
  <c r="L305" i="5"/>
  <c r="M305" i="5" s="1"/>
  <c r="L304" i="5"/>
  <c r="M304" i="5" s="1"/>
  <c r="L303" i="5"/>
  <c r="M303" i="5" s="1"/>
  <c r="L302" i="5"/>
  <c r="M302" i="5" s="1"/>
  <c r="L301" i="5"/>
  <c r="M301" i="5" s="1"/>
  <c r="L686" i="5"/>
  <c r="M686" i="5" s="1"/>
  <c r="L341" i="5"/>
  <c r="M341" i="5" s="1"/>
  <c r="L487" i="5"/>
  <c r="M487" i="5" s="1"/>
  <c r="L296" i="5"/>
  <c r="M296" i="5" s="1"/>
  <c r="L1083" i="5"/>
  <c r="M1083" i="5" s="1"/>
  <c r="L257" i="5"/>
  <c r="M257" i="5" s="1"/>
  <c r="L1042" i="5"/>
  <c r="M1042" i="5" s="1"/>
  <c r="L492" i="5"/>
  <c r="M492" i="5" s="1"/>
  <c r="L451" i="5"/>
  <c r="M451" i="5" s="1"/>
  <c r="L1029" i="5"/>
  <c r="M1029" i="5" s="1"/>
  <c r="L705" i="5"/>
  <c r="M705" i="5" s="1"/>
  <c r="L59" i="5"/>
  <c r="M59" i="5" s="1"/>
  <c r="L826" i="5"/>
  <c r="M826" i="5" s="1"/>
  <c r="L1078" i="5"/>
  <c r="M1078" i="5" s="1"/>
  <c r="L1009" i="5"/>
  <c r="M1009" i="5" s="1"/>
  <c r="L439" i="5"/>
  <c r="M439" i="5" s="1"/>
  <c r="L250" i="5"/>
  <c r="M250" i="5" s="1"/>
  <c r="L812" i="5"/>
  <c r="M812" i="5" s="1"/>
  <c r="L244" i="5"/>
  <c r="M244" i="5" s="1"/>
  <c r="L780" i="5"/>
  <c r="M780" i="5" s="1"/>
  <c r="L1098" i="5"/>
  <c r="M1098" i="5" s="1"/>
  <c r="L267" i="5"/>
  <c r="M267" i="5" s="1"/>
  <c r="L624" i="5"/>
  <c r="M624" i="5" s="1"/>
  <c r="L1039" i="5"/>
  <c r="M1039" i="5" s="1"/>
  <c r="L17" i="5"/>
  <c r="M17" i="5" s="1"/>
  <c r="L16" i="5"/>
  <c r="M16" i="5" s="1"/>
  <c r="L541" i="5"/>
  <c r="M541" i="5" s="1"/>
  <c r="L1038" i="5"/>
  <c r="M1038" i="5" s="1"/>
  <c r="L862" i="5"/>
  <c r="M862" i="5" s="1"/>
  <c r="L323" i="5"/>
  <c r="M323" i="5" s="1"/>
  <c r="L547" i="5"/>
  <c r="M547" i="5" s="1"/>
  <c r="L218" i="5"/>
  <c r="M218" i="5" s="1"/>
  <c r="L540" i="5"/>
  <c r="M540" i="5" s="1"/>
  <c r="L864" i="5"/>
  <c r="M864" i="5" s="1"/>
  <c r="L1097" i="5"/>
  <c r="M1097" i="5" s="1"/>
  <c r="L357" i="5"/>
  <c r="M357" i="5" s="1"/>
  <c r="L514" i="5"/>
  <c r="M514" i="5" s="1"/>
  <c r="L401" i="5"/>
  <c r="M401" i="5" s="1"/>
  <c r="L679" i="5"/>
  <c r="M679" i="5" s="1"/>
  <c r="L873" i="5"/>
  <c r="M873" i="5" s="1"/>
  <c r="L114" i="5"/>
  <c r="M114" i="5" s="1"/>
  <c r="L787" i="5"/>
  <c r="M787" i="5" s="1"/>
  <c r="L203" i="5"/>
  <c r="M203" i="5" s="1"/>
  <c r="L351" i="5"/>
  <c r="M351" i="5" s="1"/>
  <c r="L103" i="5"/>
  <c r="M103" i="5" s="1"/>
  <c r="L85" i="5"/>
  <c r="M85" i="5" s="1"/>
  <c r="L359" i="5"/>
  <c r="M359" i="5" s="1"/>
  <c r="L908" i="5"/>
  <c r="M908" i="5" s="1"/>
  <c r="L284" i="5"/>
  <c r="M284" i="5" s="1"/>
  <c r="L260" i="5"/>
  <c r="M260" i="5" s="1"/>
  <c r="L322" i="5"/>
  <c r="M322" i="5" s="1"/>
  <c r="L635" i="5"/>
  <c r="M635" i="5" s="1"/>
  <c r="L56" i="5"/>
  <c r="M56" i="5" s="1"/>
  <c r="L779" i="5"/>
  <c r="M779" i="5" s="1"/>
  <c r="L569" i="5"/>
  <c r="M569" i="5" s="1"/>
  <c r="L772" i="5"/>
  <c r="M772" i="5" s="1"/>
  <c r="L1061" i="5"/>
  <c r="M1061" i="5" s="1"/>
  <c r="L129" i="5"/>
  <c r="M129" i="5" s="1"/>
  <c r="L102" i="5"/>
  <c r="M102" i="5" s="1"/>
  <c r="L184" i="5"/>
  <c r="M184" i="5" s="1"/>
  <c r="L137" i="5"/>
  <c r="M137" i="5" s="1"/>
  <c r="L15" i="5"/>
  <c r="M15" i="5" s="1"/>
  <c r="L564" i="5"/>
  <c r="M564" i="5" s="1"/>
  <c r="L850" i="5"/>
  <c r="M850" i="5" s="1"/>
  <c r="L1000" i="5"/>
  <c r="M1000" i="5" s="1"/>
  <c r="L1088" i="5"/>
  <c r="M1088" i="5" s="1"/>
  <c r="L247" i="5"/>
  <c r="M247" i="5" s="1"/>
  <c r="L877" i="5"/>
  <c r="M877" i="5" s="1"/>
  <c r="L71" i="5"/>
  <c r="M71" i="5" s="1"/>
  <c r="L811" i="5"/>
  <c r="M811" i="5" s="1"/>
  <c r="L128" i="5"/>
  <c r="M128" i="5" s="1"/>
  <c r="L84" i="5"/>
  <c r="M84" i="5" s="1"/>
  <c r="L14" i="5"/>
  <c r="M14" i="5" s="1"/>
  <c r="L202" i="5"/>
  <c r="M202" i="5" s="1"/>
  <c r="L1022" i="5"/>
  <c r="M1022" i="5" s="1"/>
  <c r="L127" i="5"/>
  <c r="M127" i="5" s="1"/>
  <c r="L4" i="5"/>
  <c r="M4" i="5" s="1"/>
  <c r="L223" i="5"/>
  <c r="M223" i="5" s="1"/>
  <c r="L222" i="5"/>
  <c r="M222" i="5" s="1"/>
  <c r="L221" i="5"/>
  <c r="M221" i="5" s="1"/>
  <c r="L1024" i="5"/>
  <c r="M1024" i="5" s="1"/>
  <c r="L219" i="5"/>
  <c r="M219" i="5" s="1"/>
  <c r="L389" i="5"/>
  <c r="M389" i="5" s="1"/>
  <c r="L217" i="5"/>
  <c r="M217" i="5" s="1"/>
  <c r="L1084" i="5"/>
  <c r="M1084" i="5" s="1"/>
  <c r="L525" i="5"/>
  <c r="M525" i="5" s="1"/>
  <c r="L294" i="5"/>
  <c r="M294" i="5" s="1"/>
  <c r="L606" i="5"/>
  <c r="M606" i="5" s="1"/>
  <c r="L291" i="5"/>
  <c r="M291" i="5" s="1"/>
  <c r="L374" i="5"/>
  <c r="M374" i="5" s="1"/>
  <c r="L376" i="5"/>
  <c r="M376" i="5" s="1"/>
  <c r="L950" i="5"/>
  <c r="M950" i="5" s="1"/>
  <c r="L990" i="5"/>
  <c r="M990" i="5" s="1"/>
  <c r="L866" i="5"/>
  <c r="M866" i="5" s="1"/>
  <c r="L13" i="5"/>
  <c r="M13" i="5" s="1"/>
  <c r="L62" i="5"/>
  <c r="M62" i="5" s="1"/>
  <c r="L726" i="5"/>
  <c r="M726" i="5" s="1"/>
  <c r="L943" i="5"/>
  <c r="M943" i="5" s="1"/>
  <c r="L1086" i="5"/>
  <c r="M1086" i="5" s="1"/>
  <c r="L82" i="5"/>
  <c r="M82" i="5" s="1"/>
  <c r="L889" i="5"/>
  <c r="M889" i="5" s="1"/>
  <c r="L744" i="5"/>
  <c r="M744" i="5" s="1"/>
  <c r="L829" i="5"/>
  <c r="M829" i="5" s="1"/>
  <c r="L201" i="5"/>
  <c r="M201" i="5" s="1"/>
  <c r="L206" i="5"/>
  <c r="M206" i="5" s="1"/>
  <c r="L948" i="5"/>
  <c r="M948" i="5" s="1"/>
  <c r="L684" i="5"/>
  <c r="M684" i="5" s="1"/>
  <c r="L435" i="5"/>
  <c r="M435" i="5" s="1"/>
  <c r="L12" i="5"/>
  <c r="M12" i="5" s="1"/>
  <c r="L1111" i="5"/>
  <c r="M1111" i="5" s="1"/>
  <c r="L1096" i="5"/>
  <c r="M1096" i="5" s="1"/>
  <c r="L1074" i="5"/>
  <c r="M1074" i="5" s="1"/>
  <c r="L176" i="5"/>
  <c r="M176" i="5" s="1"/>
  <c r="L511" i="5"/>
  <c r="M511" i="5" s="1"/>
  <c r="L915" i="5"/>
  <c r="M915" i="5" s="1"/>
  <c r="L1065" i="5"/>
  <c r="M1065" i="5" s="1"/>
  <c r="L752" i="5"/>
  <c r="M752" i="5" s="1"/>
  <c r="L11" i="5"/>
  <c r="M11" i="5" s="1"/>
  <c r="L68" i="5"/>
  <c r="M68" i="5" s="1"/>
  <c r="L953" i="5"/>
  <c r="M953" i="5" s="1"/>
  <c r="L730" i="5"/>
  <c r="M730" i="5" s="1"/>
  <c r="L121" i="5"/>
  <c r="M121" i="5" s="1"/>
  <c r="L10" i="5"/>
  <c r="M10" i="5" s="1"/>
  <c r="L57" i="5"/>
  <c r="M57" i="5" s="1"/>
  <c r="L524" i="5"/>
  <c r="M524" i="5" s="1"/>
  <c r="L914" i="5"/>
  <c r="M914" i="5" s="1"/>
  <c r="L546" i="5"/>
  <c r="M546" i="5" s="1"/>
  <c r="L501" i="5"/>
  <c r="M501" i="5" s="1"/>
  <c r="L500" i="5"/>
  <c r="M500" i="5" s="1"/>
  <c r="L888" i="5"/>
  <c r="M888" i="5" s="1"/>
  <c r="L90" i="5"/>
  <c r="M90" i="5" s="1"/>
  <c r="L863" i="5"/>
  <c r="M863" i="5" s="1"/>
  <c r="L1010" i="5"/>
  <c r="M1010" i="5" s="1"/>
  <c r="L9" i="5"/>
  <c r="M9" i="5" s="1"/>
  <c r="L8" i="5"/>
  <c r="M8" i="5" s="1"/>
  <c r="L326" i="5"/>
  <c r="M326" i="5" s="1"/>
  <c r="L820" i="5"/>
  <c r="M820" i="5" s="1"/>
  <c r="L853" i="5"/>
  <c r="M853" i="5" s="1"/>
  <c r="L7" i="5"/>
  <c r="M7" i="5" s="1"/>
  <c r="L913" i="5"/>
  <c r="M913" i="5" s="1"/>
  <c r="L149" i="5"/>
  <c r="M149" i="5" s="1"/>
  <c r="L665" i="5"/>
  <c r="M665" i="5" s="1"/>
  <c r="L1031" i="5"/>
  <c r="M1031" i="5" s="1"/>
  <c r="L347" i="5"/>
  <c r="M347" i="5" s="1"/>
  <c r="L327" i="5"/>
  <c r="M327" i="5" s="1"/>
  <c r="L512" i="5"/>
  <c r="M512" i="5" s="1"/>
  <c r="L6" i="5"/>
  <c r="M6" i="5" s="1"/>
  <c r="L1034" i="5"/>
  <c r="M1034" i="5" s="1"/>
  <c r="L872" i="5"/>
  <c r="M872" i="5" s="1"/>
  <c r="L163" i="5"/>
  <c r="M163" i="5" s="1"/>
  <c r="L72" i="5"/>
  <c r="M72" i="5" s="1"/>
  <c r="L158" i="5"/>
  <c r="M158" i="5" s="1"/>
  <c r="L290" i="5"/>
  <c r="M290" i="5" s="1"/>
  <c r="L421" i="5"/>
  <c r="M421" i="5" s="1"/>
  <c r="L663" i="5"/>
  <c r="M663" i="5" s="1"/>
  <c r="L75" i="5"/>
  <c r="M75" i="5" s="1"/>
  <c r="L5" i="5"/>
  <c r="M5" i="5" s="1"/>
  <c r="L390" i="5"/>
  <c r="M390" i="5" s="1"/>
  <c r="L824" i="5"/>
  <c r="M824" i="5" s="1"/>
  <c r="L615" i="5"/>
  <c r="M615" i="5" s="1"/>
  <c r="L810" i="5"/>
  <c r="M810" i="5" s="1"/>
  <c r="L579" i="5"/>
  <c r="M579" i="5" s="1"/>
  <c r="L846" i="5"/>
  <c r="M846" i="5" s="1"/>
  <c r="L693" i="5"/>
  <c r="M693" i="5" s="1"/>
  <c r="L283" i="5"/>
  <c r="M283" i="5" s="1"/>
  <c r="L859" i="5"/>
  <c r="M859" i="5" s="1"/>
  <c r="L262" i="5"/>
  <c r="M262" i="5" s="1"/>
  <c r="L332" i="5"/>
  <c r="M332" i="5" s="1"/>
  <c r="L328" i="5"/>
  <c r="M328" i="5" s="1"/>
  <c r="L314" i="5"/>
  <c r="M314" i="5" s="1"/>
  <c r="L246" i="5"/>
  <c r="M246" i="5" s="1"/>
  <c r="L259" i="5"/>
  <c r="M259" i="5" s="1"/>
  <c r="L999" i="5"/>
  <c r="M999" i="5" s="1"/>
  <c r="L778" i="5"/>
  <c r="M778" i="5" s="1"/>
  <c r="L563" i="5"/>
  <c r="M563" i="5" s="1"/>
  <c r="L235" i="5"/>
  <c r="M235" i="5" s="1"/>
  <c r="L871" i="5"/>
  <c r="M871" i="5" s="1"/>
  <c r="L215" i="5"/>
  <c r="M215" i="5" s="1"/>
  <c r="L448" i="5"/>
  <c r="M448" i="5" s="1"/>
  <c r="L578" i="5"/>
  <c r="M578" i="5" s="1"/>
  <c r="L136" i="5"/>
  <c r="M136" i="5" s="1"/>
  <c r="L605" i="5"/>
  <c r="M605" i="5" s="1"/>
  <c r="L1037" i="5"/>
  <c r="M1037" i="5" s="1"/>
  <c r="L197" i="5"/>
  <c r="M197" i="5" s="1"/>
  <c r="L54" i="5"/>
  <c r="M54" i="5" s="1"/>
  <c r="L930" i="5"/>
  <c r="M930" i="5" s="1"/>
  <c r="L912" i="5"/>
  <c r="M912" i="5" s="1"/>
  <c r="L196" i="5"/>
  <c r="M196" i="5" s="1"/>
  <c r="L761" i="5"/>
  <c r="M761" i="5" s="1"/>
  <c r="L331" i="5"/>
  <c r="M331" i="5" s="1"/>
  <c r="L882" i="5"/>
  <c r="M882" i="5" s="1"/>
  <c r="L989" i="5"/>
  <c r="M989" i="5" s="1"/>
  <c r="L108" i="5"/>
  <c r="M108" i="5" s="1"/>
  <c r="L995" i="5"/>
  <c r="M995" i="5" s="1"/>
  <c r="L771" i="5"/>
  <c r="M771" i="5" s="1"/>
  <c r="L978" i="5"/>
  <c r="M978" i="5" s="1"/>
  <c r="L429" i="5"/>
  <c r="M429" i="5" s="1"/>
  <c r="L480" i="5"/>
  <c r="M480" i="5" s="1"/>
  <c r="L1062" i="5"/>
  <c r="M1062" i="5" s="1"/>
  <c r="L899" i="5"/>
  <c r="M899" i="5" s="1"/>
  <c r="L373" i="5"/>
  <c r="M373" i="5" s="1"/>
  <c r="L586" i="5"/>
  <c r="M586" i="5" s="1"/>
  <c r="L545" i="5"/>
  <c r="M545" i="5" s="1"/>
  <c r="L887" i="5"/>
  <c r="M887" i="5" s="1"/>
  <c r="L293" i="5"/>
  <c r="M293" i="5" s="1"/>
  <c r="L550" i="5"/>
  <c r="M550" i="5" s="1"/>
  <c r="L41" i="5"/>
  <c r="M41" i="5" s="1"/>
  <c r="L93" i="5"/>
  <c r="M93" i="5" s="1"/>
  <c r="L660" i="5"/>
  <c r="M660" i="5" s="1"/>
  <c r="L548" i="5"/>
  <c r="M548" i="5" s="1"/>
  <c r="L991" i="5"/>
  <c r="M991" i="5" s="1"/>
  <c r="L89" i="5"/>
  <c r="M89" i="5" s="1"/>
  <c r="L835" i="5"/>
  <c r="M835" i="5" s="1"/>
  <c r="L777" i="5"/>
  <c r="M777" i="5" s="1"/>
  <c r="L1057" i="5"/>
  <c r="M1057" i="5" s="1"/>
  <c r="L187" i="5"/>
  <c r="M187" i="5" s="1"/>
  <c r="L380" i="5"/>
  <c r="M380" i="5" s="1"/>
  <c r="L400" i="5"/>
  <c r="M400" i="5" s="1"/>
  <c r="L678" i="5"/>
  <c r="M678" i="5" s="1"/>
  <c r="L786" i="5"/>
  <c r="M786" i="5" s="1"/>
  <c r="L933" i="5"/>
  <c r="M933" i="5" s="1"/>
  <c r="L692" i="5"/>
  <c r="M692" i="5" s="1"/>
  <c r="L388" i="5"/>
  <c r="M388" i="5" s="1"/>
  <c r="L870" i="5"/>
  <c r="M870" i="5" s="1"/>
  <c r="L998" i="5"/>
  <c r="M998" i="5" s="1"/>
  <c r="L614" i="5"/>
  <c r="M614" i="5" s="1"/>
  <c r="L809" i="5"/>
  <c r="M809" i="5" s="1"/>
  <c r="L101" i="5"/>
  <c r="M101" i="5" s="1"/>
  <c r="L1007" i="5"/>
  <c r="M1007" i="5" s="1"/>
  <c r="L931" i="5"/>
  <c r="M931" i="5" s="1"/>
  <c r="L618" i="5"/>
  <c r="M618" i="5" s="1"/>
  <c r="L183" i="5"/>
  <c r="M183" i="5" s="1"/>
  <c r="L634" i="5"/>
  <c r="M634" i="5" s="1"/>
  <c r="L750" i="5"/>
  <c r="M750" i="5" s="1"/>
  <c r="L100" i="5"/>
  <c r="M100" i="5" s="1"/>
  <c r="L337" i="5"/>
  <c r="M337" i="5" s="1"/>
  <c r="L234" i="5"/>
  <c r="M234" i="5" s="1"/>
  <c r="L188" i="5"/>
  <c r="M188" i="5" s="1"/>
  <c r="L852" i="5"/>
  <c r="M852" i="5" s="1"/>
  <c r="L874" i="5"/>
  <c r="M874" i="5" s="1"/>
  <c r="L969" i="5"/>
  <c r="M969" i="5" s="1"/>
  <c r="L968" i="5"/>
  <c r="M968" i="5" s="1"/>
  <c r="L434" i="5"/>
  <c r="M434" i="5" s="1"/>
  <c r="L966" i="5"/>
  <c r="M966" i="5" s="1"/>
  <c r="L942" i="5"/>
  <c r="M942" i="5" s="1"/>
  <c r="L633" i="5"/>
  <c r="M633" i="5" s="1"/>
  <c r="L120" i="5"/>
  <c r="M120" i="5" s="1"/>
  <c r="L175" i="5"/>
  <c r="M175" i="5" s="1"/>
  <c r="L3" i="5"/>
  <c r="M3" i="5" s="1"/>
  <c r="L343" i="5"/>
  <c r="M343" i="5" s="1"/>
  <c r="L282" i="5"/>
  <c r="M282" i="5" s="1"/>
  <c r="L471" i="5"/>
  <c r="M471" i="5" s="1"/>
  <c r="L628" i="5"/>
  <c r="M628" i="5" s="1"/>
  <c r="L419" i="5"/>
  <c r="M419" i="5" s="1"/>
  <c r="L281" i="5"/>
  <c r="M281" i="5" s="1"/>
  <c r="L568" i="5"/>
  <c r="M568" i="5" s="1"/>
  <c r="L60" i="5"/>
  <c r="M60" i="5" s="1"/>
  <c r="L387" i="5"/>
  <c r="M387" i="5" s="1"/>
  <c r="L681" i="5"/>
  <c r="M681" i="5" s="1"/>
  <c r="L266" i="5"/>
  <c r="M266" i="5" s="1"/>
  <c r="L321" i="5"/>
  <c r="M321" i="5" s="1"/>
  <c r="L77" i="5"/>
  <c r="M77" i="5" s="1"/>
  <c r="L98" i="5"/>
  <c r="M98" i="5" s="1"/>
  <c r="L386" i="5"/>
  <c r="M386" i="5" s="1"/>
  <c r="L275" i="5"/>
  <c r="M275" i="5" s="1"/>
  <c r="L113" i="5"/>
  <c r="M113" i="5" s="1"/>
  <c r="L375" i="5"/>
  <c r="M375" i="5" s="1"/>
  <c r="L703" i="5"/>
  <c r="M703" i="5" s="1"/>
  <c r="L625" i="5"/>
  <c r="M625" i="5" s="1"/>
  <c r="L696" i="5"/>
  <c r="M696" i="5" s="1"/>
  <c r="L367" i="5"/>
  <c r="M367" i="5" s="1"/>
  <c r="L964" i="5"/>
  <c r="M964" i="5" s="1"/>
  <c r="L1108" i="5"/>
  <c r="M1108" i="5" s="1"/>
  <c r="L884" i="5"/>
  <c r="M884" i="5" s="1"/>
  <c r="L560" i="5"/>
  <c r="M560" i="5" s="1"/>
  <c r="L479" i="5"/>
  <c r="M479" i="5" s="1"/>
  <c r="L766" i="5"/>
  <c r="M766" i="5" s="1"/>
  <c r="L796" i="5"/>
  <c r="M796" i="5" s="1"/>
  <c r="L31" i="5"/>
  <c r="M31" i="5" s="1"/>
  <c r="L81" i="5"/>
  <c r="M81" i="5" s="1"/>
  <c r="L567" i="5"/>
  <c r="M567" i="5" s="1"/>
  <c r="L485" i="5"/>
  <c r="M485" i="5" s="1"/>
  <c r="L233" i="5"/>
  <c r="M233" i="5" s="1"/>
  <c r="L172" i="5"/>
  <c r="M172" i="5" s="1"/>
  <c r="L662" i="5"/>
  <c r="M662" i="5" s="1"/>
  <c r="L1079" i="5"/>
  <c r="M1079" i="5" s="1"/>
  <c r="L816" i="5"/>
  <c r="M816" i="5" s="1"/>
  <c r="L886" i="5"/>
  <c r="M886" i="5" s="1"/>
  <c r="L907" i="5"/>
  <c r="M907" i="5" s="1"/>
  <c r="L110" i="5"/>
  <c r="M110" i="5" s="1"/>
  <c r="L274" i="5"/>
  <c r="M274" i="5" s="1"/>
  <c r="L195" i="5"/>
  <c r="M195" i="5" s="1"/>
  <c r="L455" i="5"/>
  <c r="M455" i="5" s="1"/>
  <c r="L453" i="5"/>
  <c r="M453" i="5" s="1"/>
  <c r="L87" i="5"/>
  <c r="M87" i="5" s="1"/>
  <c r="L70" i="5"/>
  <c r="M70" i="5" s="1"/>
  <c r="L76" i="5"/>
  <c r="M76" i="5" s="1"/>
  <c r="L467" i="5"/>
  <c r="M467" i="5" s="1"/>
  <c r="H1092" i="5"/>
  <c r="F1092" i="5"/>
  <c r="E1092" i="5"/>
  <c r="H1027" i="5"/>
  <c r="F1027" i="5"/>
  <c r="E1027" i="5"/>
  <c r="H28" i="5"/>
  <c r="F28" i="5"/>
  <c r="E28" i="5"/>
  <c r="H27" i="5"/>
  <c r="F27" i="5"/>
  <c r="E27" i="5"/>
  <c r="H1016" i="5"/>
  <c r="F1016" i="5"/>
  <c r="E1016" i="5"/>
  <c r="H610" i="5"/>
  <c r="F610" i="5"/>
  <c r="E610" i="5"/>
  <c r="H365" i="5"/>
  <c r="F365" i="5"/>
  <c r="E365" i="5"/>
  <c r="H115" i="5"/>
  <c r="F115" i="5"/>
  <c r="E115" i="5"/>
  <c r="H649" i="5"/>
  <c r="F649" i="5"/>
  <c r="E649" i="5"/>
  <c r="H648" i="5"/>
  <c r="F648" i="5"/>
  <c r="E648" i="5"/>
  <c r="H1028" i="5"/>
  <c r="F1028" i="5"/>
  <c r="E1028" i="5"/>
  <c r="H391" i="5"/>
  <c r="F391" i="5"/>
  <c r="E391" i="5"/>
  <c r="H353" i="5"/>
  <c r="F353" i="5"/>
  <c r="E353" i="5"/>
  <c r="H86" i="5"/>
  <c r="F86" i="5"/>
  <c r="E86" i="5"/>
  <c r="H1041" i="5"/>
  <c r="F1041" i="5"/>
  <c r="E1041" i="5"/>
  <c r="H734" i="5"/>
  <c r="F734" i="5"/>
  <c r="E734" i="5"/>
  <c r="H979" i="5"/>
  <c r="F979" i="5"/>
  <c r="E979" i="5"/>
  <c r="H1035" i="5"/>
  <c r="F1035" i="5"/>
  <c r="E1035" i="5"/>
  <c r="H1094" i="5"/>
  <c r="F1094" i="5"/>
  <c r="E1094" i="5"/>
  <c r="H597" i="5"/>
  <c r="F597" i="5"/>
  <c r="E597" i="5"/>
  <c r="H506" i="5"/>
  <c r="F506" i="5"/>
  <c r="E506" i="5"/>
  <c r="H836" i="5"/>
  <c r="F836" i="5"/>
  <c r="E836" i="5"/>
  <c r="H381" i="5"/>
  <c r="F381" i="5"/>
  <c r="E381" i="5"/>
  <c r="H986" i="5"/>
  <c r="F986" i="5"/>
  <c r="E986" i="5"/>
  <c r="H1020" i="5"/>
  <c r="F1020" i="5"/>
  <c r="E1020" i="5"/>
  <c r="H1021" i="5"/>
  <c r="F1021" i="5"/>
  <c r="E1021" i="5"/>
  <c r="H961" i="5"/>
  <c r="F961" i="5"/>
  <c r="E961" i="5"/>
  <c r="H747" i="5"/>
  <c r="F747" i="5"/>
  <c r="E747" i="5"/>
  <c r="H335" i="5"/>
  <c r="F335" i="5"/>
  <c r="E335" i="5"/>
  <c r="H758" i="5"/>
  <c r="F758" i="5"/>
  <c r="E758" i="5"/>
  <c r="H423" i="5"/>
  <c r="F423" i="5"/>
  <c r="E423" i="5"/>
  <c r="H165" i="5"/>
  <c r="F165" i="5"/>
  <c r="E165" i="5"/>
  <c r="H208" i="5"/>
  <c r="F208" i="5"/>
  <c r="E208" i="5"/>
  <c r="H144" i="5"/>
  <c r="F144" i="5"/>
  <c r="E144" i="5"/>
  <c r="H596" i="5"/>
  <c r="F596" i="5"/>
  <c r="E596" i="5"/>
  <c r="H797" i="5"/>
  <c r="F797" i="5"/>
  <c r="E797" i="5"/>
  <c r="H289" i="5"/>
  <c r="F289" i="5"/>
  <c r="E289" i="5"/>
  <c r="H924" i="5"/>
  <c r="F924" i="5"/>
  <c r="E924" i="5"/>
  <c r="H271" i="5"/>
  <c r="F271" i="5"/>
  <c r="E271" i="5"/>
  <c r="H970" i="5"/>
  <c r="F970" i="5"/>
  <c r="E970" i="5"/>
  <c r="H783" i="5"/>
  <c r="F783" i="5"/>
  <c r="E783" i="5"/>
  <c r="H502" i="5"/>
  <c r="F502" i="5"/>
  <c r="E502" i="5"/>
  <c r="H938" i="5"/>
  <c r="F938" i="5"/>
  <c r="E938" i="5"/>
  <c r="H830" i="5"/>
  <c r="F830" i="5"/>
  <c r="E830" i="5"/>
  <c r="H790" i="5"/>
  <c r="F790" i="5"/>
  <c r="E790" i="5"/>
  <c r="H528" i="5"/>
  <c r="F528" i="5"/>
  <c r="E528" i="5"/>
  <c r="H588" i="5"/>
  <c r="F588" i="5"/>
  <c r="E588" i="5"/>
  <c r="H151" i="5"/>
  <c r="F151" i="5"/>
  <c r="E151" i="5"/>
  <c r="H483" i="5"/>
  <c r="F483" i="5"/>
  <c r="E483" i="5"/>
  <c r="H345" i="5"/>
  <c r="F345" i="5"/>
  <c r="E345" i="5"/>
  <c r="H428" i="5"/>
  <c r="F428" i="5"/>
  <c r="E428" i="5"/>
  <c r="H193" i="5"/>
  <c r="F193" i="5"/>
  <c r="E193" i="5"/>
  <c r="H795" i="5"/>
  <c r="F795" i="5"/>
  <c r="E795" i="5"/>
  <c r="H1067" i="5"/>
  <c r="F1067" i="5"/>
  <c r="E1067" i="5"/>
  <c r="H1063" i="5"/>
  <c r="F1063" i="5"/>
  <c r="E1063" i="5"/>
  <c r="H700" i="5"/>
  <c r="F700" i="5"/>
  <c r="E700" i="5"/>
  <c r="H855" i="5"/>
  <c r="F855" i="5"/>
  <c r="E855" i="5"/>
  <c r="H551" i="5"/>
  <c r="F551" i="5"/>
  <c r="E551" i="5"/>
  <c r="H437" i="5"/>
  <c r="F437" i="5"/>
  <c r="E437" i="5"/>
  <c r="H26" i="5"/>
  <c r="F26" i="5"/>
  <c r="E26" i="5"/>
  <c r="H25" i="5"/>
  <c r="F25" i="5"/>
  <c r="E25" i="5"/>
  <c r="H792" i="5"/>
  <c r="F792" i="5"/>
  <c r="E792" i="5"/>
  <c r="H580" i="5"/>
  <c r="F580" i="5"/>
  <c r="E580" i="5"/>
  <c r="H204" i="5"/>
  <c r="F204" i="5"/>
  <c r="E204" i="5"/>
  <c r="H768" i="5"/>
  <c r="F768" i="5"/>
  <c r="E768" i="5"/>
  <c r="H825" i="5"/>
  <c r="F825" i="5"/>
  <c r="E825" i="5"/>
  <c r="H704" i="5"/>
  <c r="F704" i="5"/>
  <c r="E704" i="5"/>
  <c r="H896" i="5"/>
  <c r="F896" i="5"/>
  <c r="E896" i="5"/>
  <c r="H659" i="5"/>
  <c r="F659" i="5"/>
  <c r="E659" i="5"/>
  <c r="H366" i="5"/>
  <c r="F366" i="5"/>
  <c r="E366" i="5"/>
  <c r="H769" i="5"/>
  <c r="F769" i="5"/>
  <c r="E769" i="5"/>
  <c r="H754" i="5"/>
  <c r="F754" i="5"/>
  <c r="E754" i="5"/>
  <c r="H417" i="5"/>
  <c r="F417" i="5"/>
  <c r="E417" i="5"/>
  <c r="H73" i="5"/>
  <c r="F73" i="5"/>
  <c r="E73" i="5"/>
  <c r="H891" i="5"/>
  <c r="F891" i="5"/>
  <c r="E891" i="5"/>
  <c r="H583" i="5"/>
  <c r="F583" i="5"/>
  <c r="E583" i="5"/>
  <c r="H493" i="5"/>
  <c r="F493" i="5"/>
  <c r="E493" i="5"/>
  <c r="H861" i="5"/>
  <c r="F861" i="5"/>
  <c r="E861" i="5"/>
  <c r="H860" i="5"/>
  <c r="F860" i="5"/>
  <c r="E860" i="5"/>
  <c r="H385" i="5"/>
  <c r="F385" i="5"/>
  <c r="E385" i="5"/>
  <c r="H815" i="5"/>
  <c r="F815" i="5"/>
  <c r="E815" i="5"/>
  <c r="H24" i="5"/>
  <c r="F24" i="5"/>
  <c r="E24" i="5"/>
  <c r="H23" i="5"/>
  <c r="F23" i="5"/>
  <c r="E23" i="5"/>
  <c r="H832" i="5"/>
  <c r="F832" i="5"/>
  <c r="E832" i="5"/>
  <c r="H504" i="5"/>
  <c r="F504" i="5"/>
  <c r="E504" i="5"/>
  <c r="H440" i="5"/>
  <c r="F440" i="5"/>
  <c r="E440" i="5"/>
  <c r="H878" i="5"/>
  <c r="F878" i="5"/>
  <c r="E878" i="5"/>
  <c r="H594" i="5"/>
  <c r="F594" i="5"/>
  <c r="E594" i="5"/>
  <c r="H58" i="5"/>
  <c r="F58" i="5"/>
  <c r="E58" i="5"/>
  <c r="H460" i="5"/>
  <c r="F460" i="5"/>
  <c r="E460" i="5"/>
  <c r="H405" i="5"/>
  <c r="F405" i="5"/>
  <c r="E405" i="5"/>
  <c r="H229" i="5"/>
  <c r="F229" i="5"/>
  <c r="E229" i="5"/>
  <c r="H959" i="5"/>
  <c r="F959" i="5"/>
  <c r="E959" i="5"/>
  <c r="H432" i="5"/>
  <c r="F432" i="5"/>
  <c r="E432" i="5"/>
  <c r="H695" i="5"/>
  <c r="F695" i="5"/>
  <c r="E695" i="5"/>
  <c r="H828" i="5"/>
  <c r="F828" i="5"/>
  <c r="E828" i="5"/>
  <c r="H767" i="5"/>
  <c r="F767" i="5"/>
  <c r="E767" i="5"/>
  <c r="H685" i="5"/>
  <c r="F685" i="5"/>
  <c r="E685" i="5"/>
  <c r="H489" i="5"/>
  <c r="F489" i="5"/>
  <c r="E489" i="5"/>
  <c r="H636" i="5"/>
  <c r="F636" i="5"/>
  <c r="E636" i="5"/>
  <c r="H459" i="5"/>
  <c r="F459" i="5"/>
  <c r="E459" i="5"/>
  <c r="H264" i="5"/>
  <c r="F264" i="5"/>
  <c r="E264" i="5"/>
  <c r="H228" i="5"/>
  <c r="F228" i="5"/>
  <c r="E228" i="5"/>
  <c r="H404" i="5"/>
  <c r="F404" i="5"/>
  <c r="E404" i="5"/>
  <c r="H181" i="5"/>
  <c r="F181" i="5"/>
  <c r="E181" i="5"/>
  <c r="H851" i="5"/>
  <c r="F851" i="5"/>
  <c r="E851" i="5"/>
  <c r="H362" i="5"/>
  <c r="F362" i="5"/>
  <c r="E362" i="5"/>
  <c r="H179" i="5"/>
  <c r="F179" i="5"/>
  <c r="E179" i="5"/>
  <c r="H339" i="5"/>
  <c r="F339" i="5"/>
  <c r="E339" i="5"/>
  <c r="H227" i="5"/>
  <c r="F227" i="5"/>
  <c r="E227" i="5"/>
  <c r="H470" i="5"/>
  <c r="F470" i="5"/>
  <c r="E470" i="5"/>
  <c r="H420" i="5"/>
  <c r="F420" i="5"/>
  <c r="E420" i="5"/>
  <c r="H66" i="5"/>
  <c r="F66" i="5"/>
  <c r="E66" i="5"/>
  <c r="H47" i="5"/>
  <c r="F47" i="5"/>
  <c r="E47" i="5"/>
  <c r="H64" i="5"/>
  <c r="F64" i="5"/>
  <c r="E64" i="5"/>
  <c r="H645" i="5"/>
  <c r="F645" i="5"/>
  <c r="E645" i="5"/>
  <c r="H270" i="5"/>
  <c r="F270" i="5"/>
  <c r="E270" i="5"/>
  <c r="H655" i="5"/>
  <c r="F655" i="5"/>
  <c r="E655" i="5"/>
  <c r="H987" i="5"/>
  <c r="F987" i="5"/>
  <c r="E987" i="5"/>
  <c r="H674" i="5"/>
  <c r="F674" i="5"/>
  <c r="E674" i="5"/>
  <c r="H109" i="5"/>
  <c r="F109" i="5"/>
  <c r="E109" i="5"/>
  <c r="H336" i="5"/>
  <c r="F336" i="5"/>
  <c r="E336" i="5"/>
  <c r="H919" i="5"/>
  <c r="F919" i="5"/>
  <c r="E919" i="5"/>
  <c r="H1033" i="5"/>
  <c r="F1033" i="5"/>
  <c r="E1033" i="5"/>
  <c r="H944" i="5"/>
  <c r="F944" i="5"/>
  <c r="E944" i="5"/>
  <c r="H83" i="5"/>
  <c r="F83" i="5"/>
  <c r="E83" i="5"/>
  <c r="H667" i="5"/>
  <c r="F667" i="5"/>
  <c r="E667" i="5"/>
  <c r="H237" i="5"/>
  <c r="F237" i="5"/>
  <c r="E237" i="5"/>
  <c r="H91" i="5"/>
  <c r="F91" i="5"/>
  <c r="E91" i="5"/>
  <c r="H566" i="5"/>
  <c r="F566" i="5"/>
  <c r="E566" i="5"/>
  <c r="H756" i="5"/>
  <c r="F756" i="5"/>
  <c r="E756" i="5"/>
  <c r="H334" i="5"/>
  <c r="F334" i="5"/>
  <c r="E334" i="5"/>
  <c r="H269" i="5"/>
  <c r="F269" i="5"/>
  <c r="E269" i="5"/>
  <c r="H609" i="5"/>
  <c r="F609" i="5"/>
  <c r="E609" i="5"/>
  <c r="H53" i="5"/>
  <c r="F53" i="5"/>
  <c r="E53" i="5"/>
  <c r="H733" i="5"/>
  <c r="F733" i="5"/>
  <c r="E733" i="5"/>
  <c r="H920" i="5"/>
  <c r="F920" i="5"/>
  <c r="E920" i="5"/>
  <c r="H543" i="5"/>
  <c r="F543" i="5"/>
  <c r="E543" i="5"/>
  <c r="H657" i="5"/>
  <c r="F657" i="5"/>
  <c r="E657" i="5"/>
  <c r="H1089" i="5"/>
  <c r="F1089" i="5"/>
  <c r="E1089" i="5"/>
  <c r="H539" i="5"/>
  <c r="F539" i="5"/>
  <c r="E539" i="5"/>
  <c r="H105" i="5"/>
  <c r="F105" i="5"/>
  <c r="E105" i="5"/>
  <c r="H581" i="5"/>
  <c r="F581" i="5"/>
  <c r="E581" i="5"/>
  <c r="H236" i="5"/>
  <c r="F236" i="5"/>
  <c r="E236" i="5"/>
  <c r="H2" i="5"/>
  <c r="F2" i="5"/>
  <c r="E2" i="5"/>
  <c r="H683" i="5"/>
  <c r="F683" i="5"/>
  <c r="E683" i="5"/>
  <c r="H344" i="5"/>
  <c r="F344" i="5"/>
  <c r="E344" i="5"/>
  <c r="H226" i="5"/>
  <c r="F226" i="5"/>
  <c r="E226" i="5"/>
  <c r="H22" i="5"/>
  <c r="F22" i="5"/>
  <c r="E22" i="5"/>
  <c r="H937" i="5"/>
  <c r="F937" i="5"/>
  <c r="E937" i="5"/>
  <c r="H542" i="5"/>
  <c r="F542" i="5"/>
  <c r="E542" i="5"/>
  <c r="H150" i="5"/>
  <c r="F150" i="5"/>
  <c r="E150" i="5"/>
  <c r="H251" i="5"/>
  <c r="F251" i="5"/>
  <c r="E251" i="5"/>
  <c r="H474" i="5"/>
  <c r="F474" i="5"/>
  <c r="E474" i="5"/>
  <c r="H1104" i="5"/>
  <c r="F1104" i="5"/>
  <c r="E1104" i="5"/>
  <c r="H951" i="5"/>
  <c r="F951" i="5"/>
  <c r="E951" i="5"/>
  <c r="H397" i="5"/>
  <c r="F397" i="5"/>
  <c r="E397" i="5"/>
  <c r="H164" i="5"/>
  <c r="F164" i="5"/>
  <c r="E164" i="5"/>
  <c r="H571" i="5"/>
  <c r="F571" i="5"/>
  <c r="E571" i="5"/>
  <c r="H527" i="5"/>
  <c r="F527" i="5"/>
  <c r="E527" i="5"/>
  <c r="H55" i="5"/>
  <c r="F55" i="5"/>
  <c r="E55" i="5"/>
  <c r="H396" i="5"/>
  <c r="F396" i="5"/>
  <c r="E396" i="5"/>
  <c r="H1076" i="5"/>
  <c r="F1076" i="5"/>
  <c r="E1076" i="5"/>
  <c r="H249" i="5"/>
  <c r="F249" i="5"/>
  <c r="E249" i="5"/>
  <c r="H225" i="5"/>
  <c r="F225" i="5"/>
  <c r="E225" i="5"/>
  <c r="H549" i="5"/>
  <c r="F549" i="5"/>
  <c r="E549" i="5"/>
  <c r="H1066" i="5"/>
  <c r="F1066" i="5"/>
  <c r="E1066" i="5"/>
  <c r="H1019" i="5"/>
  <c r="F1019" i="5"/>
  <c r="E1019" i="5"/>
  <c r="H918" i="5"/>
  <c r="F918" i="5"/>
  <c r="E918" i="5"/>
  <c r="H688" i="5"/>
  <c r="F688" i="5"/>
  <c r="E688" i="5"/>
  <c r="H819" i="5"/>
  <c r="F819" i="5"/>
  <c r="E819" i="5"/>
  <c r="H1053" i="5"/>
  <c r="F1053" i="5"/>
  <c r="E1053" i="5"/>
  <c r="H449" i="5"/>
  <c r="F449" i="5"/>
  <c r="E449" i="5"/>
  <c r="H922" i="5"/>
  <c r="F922" i="5"/>
  <c r="E922" i="5"/>
  <c r="H845" i="5"/>
  <c r="F845" i="5"/>
  <c r="E845" i="5"/>
  <c r="H21" i="5"/>
  <c r="F21" i="5"/>
  <c r="E21" i="5"/>
  <c r="H881" i="5"/>
  <c r="F881" i="5"/>
  <c r="E881" i="5"/>
  <c r="H319" i="5"/>
  <c r="F319" i="5"/>
  <c r="E319" i="5"/>
  <c r="H354" i="5"/>
  <c r="F354" i="5"/>
  <c r="E354" i="5"/>
  <c r="H977" i="5"/>
  <c r="F977" i="5"/>
  <c r="E977" i="5"/>
  <c r="H207" i="5"/>
  <c r="F207" i="5"/>
  <c r="E207" i="5"/>
  <c r="H178" i="5"/>
  <c r="F178" i="5"/>
  <c r="E178" i="5"/>
  <c r="H755" i="5"/>
  <c r="F755" i="5"/>
  <c r="E755" i="5"/>
  <c r="H516" i="5"/>
  <c r="F516" i="5"/>
  <c r="E516" i="5"/>
  <c r="H731" i="5"/>
  <c r="F731" i="5"/>
  <c r="E731" i="5"/>
  <c r="H698" i="5"/>
  <c r="F698" i="5"/>
  <c r="E698" i="5"/>
  <c r="H268" i="5"/>
  <c r="F268" i="5"/>
  <c r="E268" i="5"/>
  <c r="H789" i="5"/>
  <c r="F789" i="5"/>
  <c r="E789" i="5"/>
  <c r="H782" i="5"/>
  <c r="F782" i="5"/>
  <c r="E782" i="5"/>
  <c r="H20" i="5"/>
  <c r="F20" i="5"/>
  <c r="E20" i="5"/>
  <c r="H746" i="5"/>
  <c r="F746" i="5"/>
  <c r="E746" i="5"/>
  <c r="H865" i="5"/>
  <c r="F865" i="5"/>
  <c r="E865" i="5"/>
  <c r="H295" i="5"/>
  <c r="F295" i="5"/>
  <c r="E295" i="5"/>
  <c r="H198" i="5"/>
  <c r="F198" i="5"/>
  <c r="E198" i="5"/>
  <c r="H1014" i="5"/>
  <c r="F1014" i="5"/>
  <c r="E1014" i="5"/>
  <c r="H1012" i="5"/>
  <c r="F1012" i="5"/>
  <c r="E1012" i="5"/>
  <c r="H488" i="5"/>
  <c r="F488" i="5"/>
  <c r="E488" i="5"/>
  <c r="H348" i="5"/>
  <c r="F348" i="5"/>
  <c r="E348" i="5"/>
  <c r="H469" i="5"/>
  <c r="F469" i="5"/>
  <c r="E469" i="5"/>
  <c r="H632" i="5"/>
  <c r="F632" i="5"/>
  <c r="E632" i="5"/>
  <c r="H352" i="5"/>
  <c r="F352" i="5"/>
  <c r="E352" i="5"/>
  <c r="H515" i="5"/>
  <c r="F515" i="5"/>
  <c r="E515" i="5"/>
  <c r="H1080" i="5"/>
  <c r="F1080" i="5"/>
  <c r="E1080" i="5"/>
  <c r="H484" i="5"/>
  <c r="F484" i="5"/>
  <c r="E484" i="5"/>
  <c r="H407" i="5"/>
  <c r="F407" i="5"/>
  <c r="E407" i="5"/>
  <c r="H753" i="5"/>
  <c r="F753" i="5"/>
  <c r="E753" i="5"/>
  <c r="H216" i="5"/>
  <c r="F216" i="5"/>
  <c r="E216" i="5"/>
  <c r="H450" i="5"/>
  <c r="F450" i="5"/>
  <c r="E450" i="5"/>
  <c r="H622" i="5"/>
  <c r="F622" i="5"/>
  <c r="E622" i="5"/>
  <c r="H608" i="5"/>
  <c r="F608" i="5"/>
  <c r="E608" i="5"/>
  <c r="H19" i="5"/>
  <c r="F19" i="5"/>
  <c r="E19" i="5"/>
  <c r="H722" i="5"/>
  <c r="F722" i="5"/>
  <c r="E722" i="5"/>
  <c r="H526" i="5"/>
  <c r="F526" i="5"/>
  <c r="E526" i="5"/>
  <c r="H224" i="5"/>
  <c r="F224" i="5"/>
  <c r="E224" i="5"/>
  <c r="H263" i="5"/>
  <c r="F263" i="5"/>
  <c r="E263" i="5"/>
  <c r="H854" i="5"/>
  <c r="F854" i="5"/>
  <c r="E854" i="5"/>
  <c r="H694" i="5"/>
  <c r="F694" i="5"/>
  <c r="E694" i="5"/>
  <c r="H867" i="5"/>
  <c r="F867" i="5"/>
  <c r="E867" i="5"/>
  <c r="H587" i="5"/>
  <c r="F587" i="5"/>
  <c r="E587" i="5"/>
  <c r="H715" i="5"/>
  <c r="F715" i="5"/>
  <c r="E715" i="5"/>
  <c r="H890" i="5"/>
  <c r="F890" i="5"/>
  <c r="E890" i="5"/>
  <c r="H364" i="5"/>
  <c r="F364" i="5"/>
  <c r="E364" i="5"/>
  <c r="H781" i="5"/>
  <c r="F781" i="5"/>
  <c r="E781" i="5"/>
  <c r="H1001" i="5"/>
  <c r="F1001" i="5"/>
  <c r="E1001" i="5"/>
  <c r="H1112" i="5"/>
  <c r="F1112" i="5"/>
  <c r="E1112" i="5"/>
  <c r="H1087" i="5"/>
  <c r="F1087" i="5"/>
  <c r="E1087" i="5"/>
  <c r="H879" i="5"/>
  <c r="F879" i="5"/>
  <c r="E879" i="5"/>
  <c r="H159" i="5"/>
  <c r="F159" i="5"/>
  <c r="E159" i="5"/>
  <c r="H131" i="5"/>
  <c r="F131" i="5"/>
  <c r="E131" i="5"/>
  <c r="H593" i="5"/>
  <c r="F593" i="5"/>
  <c r="E593" i="5"/>
  <c r="H788" i="5"/>
  <c r="F788" i="5"/>
  <c r="E788" i="5"/>
  <c r="H592" i="5"/>
  <c r="F592" i="5"/>
  <c r="E592" i="5"/>
  <c r="H486" i="5"/>
  <c r="F486" i="5"/>
  <c r="E486" i="5"/>
  <c r="H1040" i="5"/>
  <c r="F1040" i="5"/>
  <c r="E1040" i="5"/>
  <c r="H192" i="5"/>
  <c r="F192" i="5"/>
  <c r="E192" i="5"/>
  <c r="H713" i="5"/>
  <c r="F713" i="5"/>
  <c r="E713" i="5"/>
  <c r="H814" i="5"/>
  <c r="F814" i="5"/>
  <c r="E814" i="5"/>
  <c r="H909" i="5"/>
  <c r="F909" i="5"/>
  <c r="E909" i="5"/>
  <c r="H436" i="5"/>
  <c r="F436" i="5"/>
  <c r="E436" i="5"/>
  <c r="H422" i="5"/>
  <c r="F422" i="5"/>
  <c r="E422" i="5"/>
  <c r="H458" i="5"/>
  <c r="F458" i="5"/>
  <c r="E458" i="5"/>
  <c r="H392" i="5"/>
  <c r="F392" i="5"/>
  <c r="E392" i="5"/>
  <c r="H18" i="5"/>
  <c r="F18" i="5"/>
  <c r="E18" i="5"/>
  <c r="H318" i="5"/>
  <c r="F318" i="5"/>
  <c r="E318" i="5"/>
  <c r="H1059" i="5"/>
  <c r="F1059" i="5"/>
  <c r="E1059" i="5"/>
  <c r="H711" i="5"/>
  <c r="F711" i="5"/>
  <c r="E711" i="5"/>
  <c r="H535" i="5"/>
  <c r="F535" i="5"/>
  <c r="E535" i="5"/>
  <c r="H751" i="5"/>
  <c r="F751" i="5"/>
  <c r="E751" i="5"/>
  <c r="H732" i="5"/>
  <c r="F732" i="5"/>
  <c r="E732" i="5"/>
  <c r="H982" i="5"/>
  <c r="F982" i="5"/>
  <c r="E982" i="5"/>
  <c r="H1025" i="5"/>
  <c r="F1025" i="5"/>
  <c r="E1025" i="5"/>
  <c r="H712" i="5"/>
  <c r="F712" i="5"/>
  <c r="E712" i="5"/>
  <c r="H157" i="5"/>
  <c r="F157" i="5"/>
  <c r="E157" i="5"/>
  <c r="H827" i="5"/>
  <c r="F827" i="5"/>
  <c r="E827" i="5"/>
  <c r="H288" i="5"/>
  <c r="F288" i="5"/>
  <c r="E288" i="5"/>
  <c r="H917" i="5"/>
  <c r="F917" i="5"/>
  <c r="E917" i="5"/>
  <c r="H585" i="5"/>
  <c r="F585" i="5"/>
  <c r="E585" i="5"/>
  <c r="H631" i="5"/>
  <c r="F631" i="5"/>
  <c r="E631" i="5"/>
  <c r="H1075" i="5"/>
  <c r="F1075" i="5"/>
  <c r="E1075" i="5"/>
  <c r="H286" i="5"/>
  <c r="F286" i="5"/>
  <c r="E286" i="5"/>
  <c r="H1047" i="5"/>
  <c r="F1047" i="5"/>
  <c r="E1047" i="5"/>
  <c r="H745" i="5"/>
  <c r="F745" i="5"/>
  <c r="E745" i="5"/>
  <c r="H214" i="5"/>
  <c r="F214" i="5"/>
  <c r="E214" i="5"/>
  <c r="H707" i="5"/>
  <c r="F707" i="5"/>
  <c r="E707" i="5"/>
  <c r="H1101" i="5"/>
  <c r="F1101" i="5"/>
  <c r="E1101" i="5"/>
  <c r="H69" i="5"/>
  <c r="F69" i="5"/>
  <c r="E69" i="5"/>
  <c r="H189" i="5"/>
  <c r="F189" i="5"/>
  <c r="E189" i="5"/>
  <c r="H570" i="5"/>
  <c r="F570" i="5"/>
  <c r="E570" i="5"/>
  <c r="H457" i="5"/>
  <c r="F457" i="5"/>
  <c r="E457" i="5"/>
  <c r="H97" i="5"/>
  <c r="F97" i="5"/>
  <c r="E97" i="5"/>
  <c r="H697" i="5"/>
  <c r="F697" i="5"/>
  <c r="E697" i="5"/>
  <c r="H116" i="5"/>
  <c r="F116" i="5"/>
  <c r="E116" i="5"/>
  <c r="H472" i="5"/>
  <c r="F472" i="5"/>
  <c r="E472" i="5"/>
  <c r="H1100" i="5"/>
  <c r="F1100" i="5"/>
  <c r="E1100" i="5"/>
  <c r="H1011" i="5"/>
  <c r="F1011" i="5"/>
  <c r="E1011" i="5"/>
  <c r="H329" i="5"/>
  <c r="F329" i="5"/>
  <c r="E329" i="5"/>
  <c r="H619" i="5"/>
  <c r="F619" i="5"/>
  <c r="E619" i="5"/>
  <c r="H468" i="5"/>
  <c r="F468" i="5"/>
  <c r="E468" i="5"/>
  <c r="H104" i="5"/>
  <c r="F104" i="5"/>
  <c r="E104" i="5"/>
  <c r="H976" i="5"/>
  <c r="F976" i="5"/>
  <c r="E976" i="5"/>
  <c r="H801" i="5"/>
  <c r="F801" i="5"/>
  <c r="E801" i="5"/>
  <c r="H1068" i="5"/>
  <c r="F1068" i="5"/>
  <c r="E1068" i="5"/>
  <c r="H928" i="5"/>
  <c r="F928" i="5"/>
  <c r="E928" i="5"/>
  <c r="H749" i="5"/>
  <c r="F749" i="5"/>
  <c r="E749" i="5"/>
  <c r="H644" i="5"/>
  <c r="F644" i="5"/>
  <c r="E644" i="5"/>
  <c r="H798" i="5"/>
  <c r="F798" i="5"/>
  <c r="E798" i="5"/>
  <c r="H762" i="5"/>
  <c r="F762" i="5"/>
  <c r="E762" i="5"/>
  <c r="H1056" i="5"/>
  <c r="F1056" i="5"/>
  <c r="E1056" i="5"/>
  <c r="H902" i="5"/>
  <c r="F902" i="5"/>
  <c r="E902" i="5"/>
  <c r="H403" i="5"/>
  <c r="F403" i="5"/>
  <c r="E403" i="5"/>
  <c r="H544" i="5"/>
  <c r="F544" i="5"/>
  <c r="E544" i="5"/>
  <c r="H1109" i="5"/>
  <c r="F1109" i="5"/>
  <c r="E1109" i="5"/>
  <c r="H1055" i="5"/>
  <c r="F1055" i="5"/>
  <c r="E1055" i="5"/>
  <c r="H729" i="5"/>
  <c r="F729" i="5"/>
  <c r="E729" i="5"/>
  <c r="H709" i="5"/>
  <c r="F709" i="5"/>
  <c r="E709" i="5"/>
  <c r="H626" i="5"/>
  <c r="F626" i="5"/>
  <c r="E626" i="5"/>
  <c r="H565" i="5"/>
  <c r="F565" i="5"/>
  <c r="E565" i="5"/>
  <c r="H935" i="5"/>
  <c r="F935" i="5"/>
  <c r="E935" i="5"/>
  <c r="H949" i="5"/>
  <c r="F949" i="5"/>
  <c r="E949" i="5"/>
  <c r="H285" i="5"/>
  <c r="F285" i="5"/>
  <c r="E285" i="5"/>
  <c r="H666" i="5"/>
  <c r="F666" i="5"/>
  <c r="E666" i="5"/>
  <c r="H300" i="5"/>
  <c r="F300" i="5"/>
  <c r="E300" i="5"/>
  <c r="H177" i="5"/>
  <c r="F177" i="5"/>
  <c r="E177" i="5"/>
  <c r="H308" i="5"/>
  <c r="F308" i="5"/>
  <c r="E308" i="5"/>
  <c r="H122" i="5"/>
  <c r="F122" i="5"/>
  <c r="E122" i="5"/>
  <c r="H523" i="5"/>
  <c r="F523" i="5"/>
  <c r="E523" i="5"/>
  <c r="H630" i="5"/>
  <c r="F630" i="5"/>
  <c r="E630" i="5"/>
  <c r="H402" i="5"/>
  <c r="F402" i="5"/>
  <c r="E402" i="5"/>
  <c r="H248" i="5"/>
  <c r="F248" i="5"/>
  <c r="E248" i="5"/>
  <c r="H363" i="5"/>
  <c r="F363" i="5"/>
  <c r="E363" i="5"/>
  <c r="H656" i="5"/>
  <c r="F656" i="5"/>
  <c r="E656" i="5"/>
  <c r="H616" i="5"/>
  <c r="F616" i="5"/>
  <c r="E616" i="5"/>
  <c r="H916" i="5"/>
  <c r="F916" i="5"/>
  <c r="E916" i="5"/>
  <c r="H844" i="5"/>
  <c r="F844" i="5"/>
  <c r="E844" i="5"/>
  <c r="H360" i="5"/>
  <c r="F360" i="5"/>
  <c r="E360" i="5"/>
  <c r="H456" i="5"/>
  <c r="F456" i="5"/>
  <c r="E456" i="5"/>
  <c r="H261" i="5"/>
  <c r="F261" i="5"/>
  <c r="E261" i="5"/>
  <c r="H958" i="5"/>
  <c r="F958" i="5"/>
  <c r="E958" i="5"/>
  <c r="H1023" i="5"/>
  <c r="F1023" i="5"/>
  <c r="E1023" i="5"/>
  <c r="H338" i="5"/>
  <c r="F338" i="5"/>
  <c r="E338" i="5"/>
  <c r="H99" i="5"/>
  <c r="F99" i="5"/>
  <c r="E99" i="5"/>
  <c r="H791" i="5"/>
  <c r="F791" i="5"/>
  <c r="E791" i="5"/>
  <c r="H112" i="5"/>
  <c r="F112" i="5"/>
  <c r="E112" i="5"/>
  <c r="H330" i="5"/>
  <c r="F330" i="5"/>
  <c r="E330" i="5"/>
  <c r="H939" i="5"/>
  <c r="F939" i="5"/>
  <c r="E939" i="5"/>
  <c r="H443" i="5"/>
  <c r="F443" i="5"/>
  <c r="E443" i="5"/>
  <c r="H983" i="5"/>
  <c r="F983" i="5"/>
  <c r="E983" i="5"/>
  <c r="H333" i="5"/>
  <c r="F333" i="5"/>
  <c r="E333" i="5"/>
  <c r="H241" i="5"/>
  <c r="F241" i="5"/>
  <c r="E241" i="5"/>
  <c r="H1060" i="5"/>
  <c r="F1060" i="5"/>
  <c r="E1060" i="5"/>
  <c r="H408" i="5"/>
  <c r="F408" i="5"/>
  <c r="E408" i="5"/>
  <c r="H505" i="5"/>
  <c r="F505" i="5"/>
  <c r="E505" i="5"/>
  <c r="H1085" i="5"/>
  <c r="F1085" i="5"/>
  <c r="E1085" i="5"/>
  <c r="H642" i="5"/>
  <c r="F642" i="5"/>
  <c r="E642" i="5"/>
  <c r="H111" i="5"/>
  <c r="F111" i="5"/>
  <c r="E111" i="5"/>
  <c r="H1058" i="5"/>
  <c r="F1058" i="5"/>
  <c r="E1058" i="5"/>
  <c r="H910" i="5"/>
  <c r="F910" i="5"/>
  <c r="E910" i="5"/>
  <c r="H996" i="5"/>
  <c r="F996" i="5"/>
  <c r="E996" i="5"/>
  <c r="H316" i="5"/>
  <c r="F316" i="5"/>
  <c r="E316" i="5"/>
  <c r="H473" i="5"/>
  <c r="F473" i="5"/>
  <c r="E473" i="5"/>
  <c r="H317" i="5"/>
  <c r="F317" i="5"/>
  <c r="E317" i="5"/>
  <c r="H454" i="5"/>
  <c r="F454" i="5"/>
  <c r="E454" i="5"/>
  <c r="H315" i="5"/>
  <c r="F315" i="5"/>
  <c r="E315" i="5"/>
  <c r="H252" i="5"/>
  <c r="F252" i="5"/>
  <c r="E252" i="5"/>
  <c r="H708" i="5"/>
  <c r="F708" i="5"/>
  <c r="E708" i="5"/>
  <c r="H800" i="5"/>
  <c r="F800" i="5"/>
  <c r="E800" i="5"/>
  <c r="H311" i="5"/>
  <c r="F311" i="5"/>
  <c r="E311" i="5"/>
  <c r="H739" i="5"/>
  <c r="F739" i="5"/>
  <c r="E739" i="5"/>
  <c r="H664" i="5"/>
  <c r="F664" i="5"/>
  <c r="E664" i="5"/>
  <c r="H205" i="5"/>
  <c r="F205" i="5"/>
  <c r="E205" i="5"/>
  <c r="H342" i="5"/>
  <c r="F342" i="5"/>
  <c r="E342" i="5"/>
  <c r="H78" i="5"/>
  <c r="F78" i="5"/>
  <c r="E78" i="5"/>
  <c r="H305" i="5"/>
  <c r="F305" i="5"/>
  <c r="E305" i="5"/>
  <c r="H304" i="5"/>
  <c r="F304" i="5"/>
  <c r="E304" i="5"/>
  <c r="H303" i="5"/>
  <c r="F303" i="5"/>
  <c r="E303" i="5"/>
  <c r="H302" i="5"/>
  <c r="F302" i="5"/>
  <c r="E302" i="5"/>
  <c r="H301" i="5"/>
  <c r="F301" i="5"/>
  <c r="E301" i="5"/>
  <c r="H686" i="5"/>
  <c r="F686" i="5"/>
  <c r="E686" i="5"/>
  <c r="H341" i="5"/>
  <c r="F341" i="5"/>
  <c r="E341" i="5"/>
  <c r="H487" i="5"/>
  <c r="F487" i="5"/>
  <c r="E487" i="5"/>
  <c r="H296" i="5"/>
  <c r="F296" i="5"/>
  <c r="E296" i="5"/>
  <c r="H1083" i="5"/>
  <c r="F1083" i="5"/>
  <c r="E1083" i="5"/>
  <c r="H257" i="5"/>
  <c r="F257" i="5"/>
  <c r="E257" i="5"/>
  <c r="H1042" i="5"/>
  <c r="F1042" i="5"/>
  <c r="E1042" i="5"/>
  <c r="H492" i="5"/>
  <c r="F492" i="5"/>
  <c r="E492" i="5"/>
  <c r="H451" i="5"/>
  <c r="F451" i="5"/>
  <c r="E451" i="5"/>
  <c r="H1029" i="5"/>
  <c r="F1029" i="5"/>
  <c r="E1029" i="5"/>
  <c r="H705" i="5"/>
  <c r="F705" i="5"/>
  <c r="E705" i="5"/>
  <c r="H59" i="5"/>
  <c r="F59" i="5"/>
  <c r="E59" i="5"/>
  <c r="H826" i="5"/>
  <c r="F826" i="5"/>
  <c r="E826" i="5"/>
  <c r="H1078" i="5"/>
  <c r="F1078" i="5"/>
  <c r="E1078" i="5"/>
  <c r="H1009" i="5"/>
  <c r="F1009" i="5"/>
  <c r="E1009" i="5"/>
  <c r="H439" i="5"/>
  <c r="F439" i="5"/>
  <c r="E439" i="5"/>
  <c r="H250" i="5"/>
  <c r="F250" i="5"/>
  <c r="E250" i="5"/>
  <c r="H812" i="5"/>
  <c r="F812" i="5"/>
  <c r="E812" i="5"/>
  <c r="H244" i="5"/>
  <c r="F244" i="5"/>
  <c r="E244" i="5"/>
  <c r="H780" i="5"/>
  <c r="F780" i="5"/>
  <c r="E780" i="5"/>
  <c r="H1098" i="5"/>
  <c r="F1098" i="5"/>
  <c r="E1098" i="5"/>
  <c r="H267" i="5"/>
  <c r="F267" i="5"/>
  <c r="E267" i="5"/>
  <c r="H624" i="5"/>
  <c r="F624" i="5"/>
  <c r="E624" i="5"/>
  <c r="H1039" i="5"/>
  <c r="F1039" i="5"/>
  <c r="E1039" i="5"/>
  <c r="H17" i="5"/>
  <c r="F17" i="5"/>
  <c r="E17" i="5"/>
  <c r="H16" i="5"/>
  <c r="F16" i="5"/>
  <c r="E16" i="5"/>
  <c r="H541" i="5"/>
  <c r="F541" i="5"/>
  <c r="E541" i="5"/>
  <c r="H1038" i="5"/>
  <c r="F1038" i="5"/>
  <c r="E1038" i="5"/>
  <c r="H862" i="5"/>
  <c r="F862" i="5"/>
  <c r="E862" i="5"/>
  <c r="H323" i="5"/>
  <c r="F323" i="5"/>
  <c r="E323" i="5"/>
  <c r="H547" i="5"/>
  <c r="F547" i="5"/>
  <c r="E547" i="5"/>
  <c r="H218" i="5"/>
  <c r="F218" i="5"/>
  <c r="E218" i="5"/>
  <c r="H540" i="5"/>
  <c r="F540" i="5"/>
  <c r="E540" i="5"/>
  <c r="H864" i="5"/>
  <c r="F864" i="5"/>
  <c r="E864" i="5"/>
  <c r="H1097" i="5"/>
  <c r="F1097" i="5"/>
  <c r="E1097" i="5"/>
  <c r="H357" i="5"/>
  <c r="F357" i="5"/>
  <c r="E357" i="5"/>
  <c r="H514" i="5"/>
  <c r="F514" i="5"/>
  <c r="E514" i="5"/>
  <c r="H401" i="5"/>
  <c r="F401" i="5"/>
  <c r="E401" i="5"/>
  <c r="H679" i="5"/>
  <c r="F679" i="5"/>
  <c r="E679" i="5"/>
  <c r="H873" i="5"/>
  <c r="F873" i="5"/>
  <c r="E873" i="5"/>
  <c r="H114" i="5"/>
  <c r="F114" i="5"/>
  <c r="E114" i="5"/>
  <c r="H787" i="5"/>
  <c r="F787" i="5"/>
  <c r="E787" i="5"/>
  <c r="H203" i="5"/>
  <c r="F203" i="5"/>
  <c r="E203" i="5"/>
  <c r="H351" i="5"/>
  <c r="F351" i="5"/>
  <c r="E351" i="5"/>
  <c r="H103" i="5"/>
  <c r="F103" i="5"/>
  <c r="E103" i="5"/>
  <c r="H85" i="5"/>
  <c r="F85" i="5"/>
  <c r="E85" i="5"/>
  <c r="H359" i="5"/>
  <c r="F359" i="5"/>
  <c r="E359" i="5"/>
  <c r="H908" i="5"/>
  <c r="F908" i="5"/>
  <c r="E908" i="5"/>
  <c r="H284" i="5"/>
  <c r="F284" i="5"/>
  <c r="E284" i="5"/>
  <c r="H260" i="5"/>
  <c r="F260" i="5"/>
  <c r="E260" i="5"/>
  <c r="H322" i="5"/>
  <c r="F322" i="5"/>
  <c r="E322" i="5"/>
  <c r="H635" i="5"/>
  <c r="F635" i="5"/>
  <c r="E635" i="5"/>
  <c r="H56" i="5"/>
  <c r="F56" i="5"/>
  <c r="E56" i="5"/>
  <c r="H779" i="5"/>
  <c r="F779" i="5"/>
  <c r="E779" i="5"/>
  <c r="H569" i="5"/>
  <c r="F569" i="5"/>
  <c r="E569" i="5"/>
  <c r="H772" i="5"/>
  <c r="F772" i="5"/>
  <c r="E772" i="5"/>
  <c r="H1061" i="5"/>
  <c r="F1061" i="5"/>
  <c r="E1061" i="5"/>
  <c r="H129" i="5"/>
  <c r="F129" i="5"/>
  <c r="E129" i="5"/>
  <c r="H102" i="5"/>
  <c r="F102" i="5"/>
  <c r="E102" i="5"/>
  <c r="H184" i="5"/>
  <c r="F184" i="5"/>
  <c r="E184" i="5"/>
  <c r="H137" i="5"/>
  <c r="F137" i="5"/>
  <c r="E137" i="5"/>
  <c r="H15" i="5"/>
  <c r="F15" i="5"/>
  <c r="E15" i="5"/>
  <c r="H564" i="5"/>
  <c r="F564" i="5"/>
  <c r="E564" i="5"/>
  <c r="H850" i="5"/>
  <c r="F850" i="5"/>
  <c r="E850" i="5"/>
  <c r="H1000" i="5"/>
  <c r="F1000" i="5"/>
  <c r="E1000" i="5"/>
  <c r="H1088" i="5"/>
  <c r="F1088" i="5"/>
  <c r="E1088" i="5"/>
  <c r="H247" i="5"/>
  <c r="F247" i="5"/>
  <c r="E247" i="5"/>
  <c r="H877" i="5"/>
  <c r="F877" i="5"/>
  <c r="E877" i="5"/>
  <c r="H71" i="5"/>
  <c r="F71" i="5"/>
  <c r="E71" i="5"/>
  <c r="H811" i="5"/>
  <c r="F811" i="5"/>
  <c r="E811" i="5"/>
  <c r="H128" i="5"/>
  <c r="F128" i="5"/>
  <c r="E128" i="5"/>
  <c r="H84" i="5"/>
  <c r="F84" i="5"/>
  <c r="E84" i="5"/>
  <c r="H14" i="5"/>
  <c r="F14" i="5"/>
  <c r="E14" i="5"/>
  <c r="H202" i="5"/>
  <c r="F202" i="5"/>
  <c r="E202" i="5"/>
  <c r="H1022" i="5"/>
  <c r="F1022" i="5"/>
  <c r="E1022" i="5"/>
  <c r="H127" i="5"/>
  <c r="F127" i="5"/>
  <c r="E127" i="5"/>
  <c r="H4" i="5"/>
  <c r="F4" i="5"/>
  <c r="E4" i="5"/>
  <c r="H223" i="5"/>
  <c r="F223" i="5"/>
  <c r="E223" i="5"/>
  <c r="H222" i="5"/>
  <c r="F222" i="5"/>
  <c r="E222" i="5"/>
  <c r="H221" i="5"/>
  <c r="F221" i="5"/>
  <c r="E221" i="5"/>
  <c r="H1024" i="5"/>
  <c r="F1024" i="5"/>
  <c r="E1024" i="5"/>
  <c r="H219" i="5"/>
  <c r="F219" i="5"/>
  <c r="E219" i="5"/>
  <c r="H389" i="5"/>
  <c r="F389" i="5"/>
  <c r="E389" i="5"/>
  <c r="H217" i="5"/>
  <c r="F217" i="5"/>
  <c r="E217" i="5"/>
  <c r="H1084" i="5"/>
  <c r="F1084" i="5"/>
  <c r="E1084" i="5"/>
  <c r="H525" i="5"/>
  <c r="F525" i="5"/>
  <c r="E525" i="5"/>
  <c r="H294" i="5"/>
  <c r="F294" i="5"/>
  <c r="E294" i="5"/>
  <c r="H606" i="5"/>
  <c r="F606" i="5"/>
  <c r="E606" i="5"/>
  <c r="H291" i="5"/>
  <c r="F291" i="5"/>
  <c r="E291" i="5"/>
  <c r="H374" i="5"/>
  <c r="F374" i="5"/>
  <c r="E374" i="5"/>
  <c r="H376" i="5"/>
  <c r="F376" i="5"/>
  <c r="E376" i="5"/>
  <c r="H950" i="5"/>
  <c r="F950" i="5"/>
  <c r="E950" i="5"/>
  <c r="H990" i="5"/>
  <c r="F990" i="5"/>
  <c r="E990" i="5"/>
  <c r="H866" i="5"/>
  <c r="F866" i="5"/>
  <c r="E866" i="5"/>
  <c r="H13" i="5"/>
  <c r="F13" i="5"/>
  <c r="E13" i="5"/>
  <c r="H62" i="5"/>
  <c r="F62" i="5"/>
  <c r="E62" i="5"/>
  <c r="H726" i="5"/>
  <c r="F726" i="5"/>
  <c r="E726" i="5"/>
  <c r="H943" i="5"/>
  <c r="F943" i="5"/>
  <c r="E943" i="5"/>
  <c r="H1086" i="5"/>
  <c r="F1086" i="5"/>
  <c r="E1086" i="5"/>
  <c r="H82" i="5"/>
  <c r="F82" i="5"/>
  <c r="E82" i="5"/>
  <c r="H172" i="5"/>
  <c r="F172" i="5"/>
  <c r="E172" i="5"/>
  <c r="H662" i="5"/>
  <c r="F662" i="5"/>
  <c r="E662" i="5"/>
  <c r="H1079" i="5"/>
  <c r="F1079" i="5"/>
  <c r="E1079" i="5"/>
  <c r="H816" i="5"/>
  <c r="F816" i="5"/>
  <c r="E816" i="5"/>
  <c r="H886" i="5"/>
  <c r="F886" i="5"/>
  <c r="E886" i="5"/>
  <c r="H907" i="5"/>
  <c r="F907" i="5"/>
  <c r="E907" i="5"/>
  <c r="H110" i="5"/>
  <c r="F110" i="5"/>
  <c r="E110" i="5"/>
  <c r="H274" i="5"/>
  <c r="F274" i="5"/>
  <c r="E274" i="5"/>
  <c r="H195" i="5"/>
  <c r="F195" i="5"/>
  <c r="E195" i="5"/>
  <c r="H455" i="5"/>
  <c r="F455" i="5"/>
  <c r="E455" i="5"/>
  <c r="H453" i="5"/>
  <c r="F453" i="5"/>
  <c r="E453" i="5"/>
  <c r="H87" i="5"/>
  <c r="F87" i="5"/>
  <c r="E87" i="5"/>
  <c r="H70" i="5"/>
  <c r="F70" i="5"/>
  <c r="E70" i="5"/>
  <c r="H76" i="5"/>
  <c r="F76" i="5"/>
  <c r="E76" i="5"/>
  <c r="H467" i="5"/>
  <c r="F467" i="5"/>
  <c r="E467" i="5"/>
  <c r="G855" i="5" l="1"/>
  <c r="E139" i="4" l="1"/>
  <c r="E138" i="4"/>
  <c r="G23" i="4"/>
  <c r="G95" i="4"/>
  <c r="G787" i="5"/>
  <c r="G118" i="4"/>
  <c r="G42" i="4"/>
  <c r="G15" i="4"/>
  <c r="G56" i="4"/>
  <c r="G55" i="4"/>
  <c r="G53" i="4"/>
  <c r="G789" i="5"/>
  <c r="G6" i="4"/>
  <c r="G80" i="4"/>
  <c r="G1104" i="5"/>
  <c r="G295" i="5"/>
  <c r="G1012" i="5"/>
  <c r="G19" i="4"/>
  <c r="G63" i="4"/>
  <c r="G105" i="4"/>
  <c r="G1021" i="5"/>
  <c r="G48" i="4"/>
  <c r="G1086" i="5"/>
  <c r="G31" i="4"/>
  <c r="G27" i="4"/>
  <c r="G70" i="4"/>
  <c r="G33" i="4"/>
  <c r="G60" i="4"/>
  <c r="G10" i="4"/>
  <c r="G16" i="4"/>
  <c r="G41" i="4"/>
  <c r="G24" i="4"/>
  <c r="G961" i="5"/>
  <c r="G502" i="5"/>
  <c r="G54" i="4"/>
  <c r="G81" i="4"/>
  <c r="G28" i="4"/>
  <c r="G44" i="4"/>
  <c r="G35" i="4"/>
  <c r="G20" i="4"/>
  <c r="G106" i="4"/>
  <c r="G15" i="5"/>
  <c r="G26" i="4"/>
  <c r="G40" i="4"/>
  <c r="G12" i="4"/>
  <c r="G107" i="4"/>
  <c r="G315" i="5"/>
  <c r="G66" i="4"/>
  <c r="G72" i="4"/>
  <c r="G782" i="5"/>
  <c r="G17" i="4"/>
  <c r="G825" i="5"/>
  <c r="G92" i="4"/>
  <c r="G474" i="5"/>
  <c r="G77" i="4"/>
  <c r="G108" i="4"/>
  <c r="G111" i="4"/>
  <c r="G317" i="5"/>
  <c r="G45" i="4"/>
  <c r="G30" i="4"/>
  <c r="G74" i="4"/>
  <c r="G184" i="5"/>
  <c r="G64" i="4"/>
  <c r="G983" i="5"/>
  <c r="G121" i="4"/>
  <c r="G104" i="4"/>
  <c r="G103" i="4"/>
  <c r="G67" i="4"/>
  <c r="G222" i="5"/>
  <c r="G46" i="4"/>
  <c r="G84" i="4"/>
  <c r="G7" i="4"/>
  <c r="G366" i="5"/>
  <c r="G469" i="5"/>
  <c r="G452" i="5"/>
  <c r="G117" i="4"/>
  <c r="G9" i="4"/>
  <c r="G91" i="4"/>
  <c r="G14" i="4"/>
  <c r="G70" i="5"/>
  <c r="G129" i="4"/>
  <c r="G122" i="4"/>
  <c r="G667" i="5"/>
  <c r="G29" i="4"/>
  <c r="G886" i="5"/>
  <c r="G83" i="4"/>
  <c r="G65" i="4"/>
  <c r="G75" i="4"/>
  <c r="G460" i="5"/>
  <c r="G731" i="5"/>
  <c r="G816" i="5"/>
  <c r="G88" i="4"/>
  <c r="G21" i="4"/>
  <c r="G758" i="5"/>
  <c r="G37" i="4"/>
  <c r="G700" i="5"/>
  <c r="G39" i="4"/>
  <c r="G264" i="5"/>
  <c r="G112" i="4"/>
  <c r="G47" i="4"/>
  <c r="G89" i="4"/>
  <c r="G102" i="4"/>
  <c r="G78" i="4"/>
  <c r="G769" i="5"/>
  <c r="G348" i="5"/>
  <c r="G453" i="5"/>
  <c r="G1087" i="5"/>
  <c r="G119" i="4"/>
  <c r="G631" i="5"/>
  <c r="G918" i="5"/>
  <c r="G50" i="4"/>
  <c r="G116" i="4"/>
  <c r="G733" i="5"/>
  <c r="G178" i="5"/>
  <c r="G251" i="5"/>
  <c r="G252" i="5"/>
  <c r="G120" i="4"/>
  <c r="G472" i="5"/>
  <c r="G423" i="5"/>
  <c r="G125" i="4"/>
  <c r="G1053" i="5"/>
  <c r="G90" i="4"/>
  <c r="G459" i="5"/>
  <c r="G73" i="4"/>
  <c r="G130" i="4"/>
  <c r="G49" i="4"/>
  <c r="G644" i="5"/>
  <c r="G715" i="5"/>
  <c r="G115" i="4"/>
  <c r="G1000" i="5"/>
  <c r="G8" i="4"/>
  <c r="G13" i="4"/>
  <c r="G127" i="4"/>
  <c r="G38" i="4"/>
  <c r="G137" i="5"/>
  <c r="G134" i="4"/>
  <c r="G102" i="5"/>
  <c r="G79" i="4"/>
  <c r="G294" i="5"/>
  <c r="G82" i="5"/>
  <c r="G114" i="4"/>
  <c r="G96" i="4"/>
  <c r="G69" i="4"/>
  <c r="G951" i="5"/>
  <c r="G729" i="5"/>
  <c r="G52" i="4"/>
  <c r="G93" i="4"/>
  <c r="G203" i="5"/>
  <c r="G11" i="4"/>
  <c r="G34" i="4"/>
  <c r="G98" i="4"/>
  <c r="G36" i="4"/>
  <c r="G87" i="4"/>
  <c r="G515" i="5"/>
  <c r="G18" i="4"/>
  <c r="G61" i="4"/>
  <c r="G82" i="4"/>
  <c r="G132" i="4"/>
  <c r="G58" i="4"/>
  <c r="G137" i="4"/>
  <c r="G202" i="5"/>
  <c r="G99" i="4"/>
  <c r="G376" i="5"/>
  <c r="G123" i="4"/>
  <c r="G85" i="4"/>
  <c r="G110" i="4"/>
  <c r="G32" i="4"/>
  <c r="G571" i="5"/>
  <c r="G59" i="5"/>
  <c r="G51" i="4"/>
  <c r="G454" i="5"/>
  <c r="G97" i="4"/>
  <c r="G71" i="4"/>
  <c r="G100" i="4"/>
  <c r="G754" i="5"/>
  <c r="G101" i="4"/>
  <c r="G131" i="4"/>
  <c r="G124" i="4"/>
  <c r="G94" i="4"/>
  <c r="G136" i="4"/>
  <c r="G113" i="4"/>
  <c r="G68" i="4"/>
  <c r="G86" i="4"/>
  <c r="G128" i="4"/>
  <c r="G62" i="4"/>
  <c r="G135" i="4"/>
  <c r="G57" i="4"/>
  <c r="G109" i="4"/>
  <c r="I5" i="4"/>
  <c r="G1059" i="5" s="1"/>
  <c r="C38" i="53"/>
  <c r="D38" i="53"/>
  <c r="E38" i="53"/>
  <c r="E28" i="53"/>
  <c r="E30" i="53"/>
  <c r="E35" i="53"/>
  <c r="E25" i="53"/>
  <c r="E37" i="53"/>
  <c r="E34" i="53"/>
  <c r="E31" i="53"/>
  <c r="E36" i="53"/>
  <c r="E29" i="53"/>
  <c r="E26" i="53"/>
  <c r="E33" i="53"/>
  <c r="E24" i="53"/>
  <c r="E32" i="53"/>
  <c r="E27" i="53"/>
  <c r="C4" i="53"/>
  <c r="L85" i="52"/>
  <c r="D15" i="53" s="1"/>
  <c r="K85" i="52"/>
  <c r="C15" i="53" s="1"/>
  <c r="L77" i="52"/>
  <c r="D9" i="53" s="1"/>
  <c r="G29" i="53" s="1"/>
  <c r="D29" i="53" s="1"/>
  <c r="K77" i="52"/>
  <c r="C9" i="53" s="1"/>
  <c r="L71" i="52"/>
  <c r="D19" i="53" s="1"/>
  <c r="G37" i="53" s="1"/>
  <c r="D37" i="53" s="1"/>
  <c r="K71" i="52"/>
  <c r="C19" i="53" s="1"/>
  <c r="F37" i="53" s="1"/>
  <c r="C37" i="53" s="1"/>
  <c r="L65" i="52"/>
  <c r="D18" i="53" s="1"/>
  <c r="G31" i="53" s="1"/>
  <c r="D31" i="53" s="1"/>
  <c r="K65" i="52"/>
  <c r="C18" i="53" s="1"/>
  <c r="L59" i="52"/>
  <c r="D14" i="53" s="1"/>
  <c r="K59" i="52"/>
  <c r="C14" i="53" s="1"/>
  <c r="F36" i="53" s="1"/>
  <c r="C36" i="53" s="1"/>
  <c r="L53" i="52"/>
  <c r="D7" i="53" s="1"/>
  <c r="K53" i="52"/>
  <c r="C7" i="53" s="1"/>
  <c r="L47" i="52"/>
  <c r="D16" i="53" s="1"/>
  <c r="G34" i="53" s="1"/>
  <c r="D34" i="53" s="1"/>
  <c r="K47" i="52"/>
  <c r="C16" i="53" s="1"/>
  <c r="F34" i="53" s="1"/>
  <c r="C34" i="53" s="1"/>
  <c r="L41" i="52"/>
  <c r="D8" i="53" s="1"/>
  <c r="K41" i="52"/>
  <c r="C8" i="53" s="1"/>
  <c r="L35" i="52"/>
  <c r="D11" i="53" s="1"/>
  <c r="G32" i="53" s="1"/>
  <c r="D32" i="53" s="1"/>
  <c r="K35" i="52"/>
  <c r="C11" i="53" s="1"/>
  <c r="F32" i="53" s="1"/>
  <c r="C32" i="53" s="1"/>
  <c r="L29" i="52"/>
  <c r="D10" i="53" s="1"/>
  <c r="G30" i="53" s="1"/>
  <c r="D30" i="53" s="1"/>
  <c r="K29" i="52"/>
  <c r="C10" i="53" s="1"/>
  <c r="L23" i="52"/>
  <c r="D13" i="53" s="1"/>
  <c r="K23" i="52"/>
  <c r="C13" i="53" s="1"/>
  <c r="F27" i="53" s="1"/>
  <c r="C27" i="53" s="1"/>
  <c r="L17" i="52"/>
  <c r="D6" i="53" s="1"/>
  <c r="G25" i="53" s="1"/>
  <c r="D25" i="53" s="1"/>
  <c r="C6" i="53"/>
  <c r="F25" i="53" s="1"/>
  <c r="C25" i="53" s="1"/>
  <c r="L11" i="52"/>
  <c r="D17" i="53" s="1"/>
  <c r="G33" i="53" s="1"/>
  <c r="D33" i="53" s="1"/>
  <c r="C17" i="53"/>
  <c r="F33" i="53" s="1"/>
  <c r="C33" i="53" s="1"/>
  <c r="L5" i="52"/>
  <c r="D12" i="53" s="1"/>
  <c r="C12" i="53"/>
  <c r="F26" i="53" s="1"/>
  <c r="C26" i="53" s="1"/>
  <c r="L452" i="5"/>
  <c r="M452" i="5" s="1"/>
  <c r="H452" i="5"/>
  <c r="F452" i="5"/>
  <c r="E452" i="5"/>
  <c r="J7" i="51"/>
  <c r="J8" i="51" s="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AG145" i="2"/>
  <c r="AG146" i="2"/>
  <c r="AG147" i="2"/>
  <c r="AG148" i="2"/>
  <c r="AG149" i="2"/>
  <c r="AG150" i="2"/>
  <c r="AG151" i="2"/>
  <c r="AG152" i="2"/>
  <c r="AG153" i="2"/>
  <c r="AG154" i="2"/>
  <c r="AG155" i="2"/>
  <c r="AG156" i="2"/>
  <c r="AG157" i="2"/>
  <c r="AG127" i="2"/>
  <c r="AG128" i="2"/>
  <c r="AG129" i="2"/>
  <c r="AG130" i="2"/>
  <c r="AG131" i="2"/>
  <c r="AG132" i="2"/>
  <c r="AG133" i="2"/>
  <c r="AG134" i="2"/>
  <c r="AG135" i="2"/>
  <c r="AG136" i="2"/>
  <c r="AG137" i="2"/>
  <c r="AG138" i="2"/>
  <c r="AG139" i="2"/>
  <c r="AG140" i="2"/>
  <c r="AG141" i="2"/>
  <c r="AG142" i="2"/>
  <c r="AG143" i="2"/>
  <c r="AG144" i="2"/>
  <c r="AG122" i="2"/>
  <c r="AG123" i="2"/>
  <c r="AG124" i="2"/>
  <c r="AG125" i="2"/>
  <c r="AG126" i="2"/>
  <c r="AG117" i="2"/>
  <c r="AG118" i="2"/>
  <c r="AG119" i="2"/>
  <c r="AG120" i="2"/>
  <c r="AG121" i="2"/>
  <c r="AG112" i="2"/>
  <c r="AG113" i="2"/>
  <c r="AG114" i="2"/>
  <c r="AG115" i="2"/>
  <c r="AG116" i="2"/>
  <c r="AG104" i="2"/>
  <c r="AG105" i="2"/>
  <c r="AG106" i="2"/>
  <c r="AG107" i="2"/>
  <c r="AG108" i="2"/>
  <c r="AG109" i="2"/>
  <c r="AG110" i="2"/>
  <c r="AG111" i="2"/>
  <c r="AG103" i="2"/>
  <c r="F35" i="53" l="1"/>
  <c r="C35" i="53" s="1"/>
  <c r="G27" i="53"/>
  <c r="D27" i="53" s="1"/>
  <c r="G36" i="53"/>
  <c r="D36" i="53" s="1"/>
  <c r="G35" i="53"/>
  <c r="D35" i="53" s="1"/>
  <c r="F30" i="53"/>
  <c r="C30" i="53" s="1"/>
  <c r="F28" i="53"/>
  <c r="C28" i="53" s="1"/>
  <c r="F24" i="53"/>
  <c r="C24" i="53" s="1"/>
  <c r="F31" i="53"/>
  <c r="C31" i="53" s="1"/>
  <c r="F29" i="53"/>
  <c r="C29" i="53" s="1"/>
  <c r="G28" i="53"/>
  <c r="D28" i="53" s="1"/>
  <c r="H123" i="4"/>
  <c r="I123" i="4" s="1"/>
  <c r="G14" i="5" s="1"/>
  <c r="H39" i="4"/>
  <c r="I39" i="4" s="1"/>
  <c r="H109" i="4"/>
  <c r="I109" i="4" s="1"/>
  <c r="H113" i="4"/>
  <c r="I113" i="4" s="1"/>
  <c r="H131" i="4"/>
  <c r="I131" i="4" s="1"/>
  <c r="H100" i="4"/>
  <c r="I100" i="4" s="1"/>
  <c r="H32" i="4"/>
  <c r="I32" i="4" s="1"/>
  <c r="G792" i="5"/>
  <c r="H82" i="4"/>
  <c r="I82" i="4" s="1"/>
  <c r="H87" i="4"/>
  <c r="I87" i="4" s="1"/>
  <c r="H34" i="4"/>
  <c r="I34" i="4" s="1"/>
  <c r="H52" i="4"/>
  <c r="I52" i="4" s="1"/>
  <c r="H96" i="4"/>
  <c r="I96" i="4" s="1"/>
  <c r="H79" i="4"/>
  <c r="I79" i="4" s="1"/>
  <c r="H38" i="4"/>
  <c r="I38" i="4" s="1"/>
  <c r="H50" i="4"/>
  <c r="I50" i="4" s="1"/>
  <c r="H47" i="4"/>
  <c r="I47" i="4" s="1"/>
  <c r="H88" i="4"/>
  <c r="I88" i="4" s="1"/>
  <c r="G417" i="5" s="1"/>
  <c r="H65" i="4"/>
  <c r="I65" i="4" s="1"/>
  <c r="G216" i="5" s="1"/>
  <c r="H117" i="4"/>
  <c r="I117" i="4" s="1"/>
  <c r="G1019" i="5" s="1"/>
  <c r="H7" i="4"/>
  <c r="I7" i="4" s="1"/>
  <c r="G318" i="5" s="1"/>
  <c r="H121" i="4"/>
  <c r="I121" i="4" s="1"/>
  <c r="G87" i="5" s="1"/>
  <c r="H107" i="4"/>
  <c r="I107" i="4" s="1"/>
  <c r="H26" i="4"/>
  <c r="I26" i="4" s="1"/>
  <c r="G164" i="5"/>
  <c r="H81" i="4"/>
  <c r="I81" i="4" s="1"/>
  <c r="H24" i="4"/>
  <c r="I24" i="4" s="1"/>
  <c r="H60" i="4"/>
  <c r="I60" i="4" s="1"/>
  <c r="H27" i="4"/>
  <c r="I27" i="4" s="1"/>
  <c r="H80" i="4"/>
  <c r="I80" i="4" s="1"/>
  <c r="H55" i="4"/>
  <c r="I55" i="4" s="1"/>
  <c r="G851" i="5" s="1"/>
  <c r="H118" i="4"/>
  <c r="I118" i="4" s="1"/>
  <c r="H132" i="4"/>
  <c r="I132" i="4" s="1"/>
  <c r="H98" i="4"/>
  <c r="I98" i="4" s="1"/>
  <c r="H8" i="4"/>
  <c r="I8" i="4" s="1"/>
  <c r="H116" i="4"/>
  <c r="I116" i="4" s="1"/>
  <c r="G207" i="5" s="1"/>
  <c r="H119" i="4"/>
  <c r="I119" i="4" s="1"/>
  <c r="H75" i="4"/>
  <c r="I75" i="4" s="1"/>
  <c r="G468" i="5" s="1"/>
  <c r="H29" i="4"/>
  <c r="I29" i="4" s="1"/>
  <c r="H9" i="4"/>
  <c r="I9" i="4" s="1"/>
  <c r="G20" i="5" s="1"/>
  <c r="H104" i="4"/>
  <c r="I104" i="4" s="1"/>
  <c r="H64" i="4"/>
  <c r="I64" i="4" s="1"/>
  <c r="H45" i="4"/>
  <c r="I45" i="4" s="1"/>
  <c r="G768" i="5" s="1"/>
  <c r="H77" i="4"/>
  <c r="I77" i="4" s="1"/>
  <c r="H17" i="4"/>
  <c r="I17" i="4" s="1"/>
  <c r="G334" i="5" s="1"/>
  <c r="H20" i="4"/>
  <c r="I20" i="4" s="1"/>
  <c r="H28" i="4"/>
  <c r="I28" i="4" s="1"/>
  <c r="H42" i="4"/>
  <c r="I42" i="4" s="1"/>
  <c r="G397" i="5" s="1"/>
  <c r="H128" i="4"/>
  <c r="I128" i="4" s="1"/>
  <c r="H101" i="4"/>
  <c r="I101" i="4" s="1"/>
  <c r="H71" i="4"/>
  <c r="I71" i="4" s="1"/>
  <c r="H51" i="4"/>
  <c r="I51" i="4" s="1"/>
  <c r="H137" i="4"/>
  <c r="I137" i="4" s="1"/>
  <c r="H61" i="4"/>
  <c r="I61" i="4" s="1"/>
  <c r="H11" i="4"/>
  <c r="I11" i="4" s="1"/>
  <c r="H114" i="4"/>
  <c r="I114" i="4" s="1"/>
  <c r="H127" i="4"/>
  <c r="I127" i="4" s="1"/>
  <c r="H49" i="4"/>
  <c r="I49" i="4" s="1"/>
  <c r="H90" i="4"/>
  <c r="I90" i="4" s="1"/>
  <c r="H78" i="4"/>
  <c r="I78" i="4" s="1"/>
  <c r="H112" i="4"/>
  <c r="I112" i="4" s="1"/>
  <c r="H37" i="4"/>
  <c r="I37" i="4" s="1"/>
  <c r="H83" i="4"/>
  <c r="I83" i="4" s="1"/>
  <c r="H122" i="4"/>
  <c r="I122" i="4" s="1"/>
  <c r="H14" i="4"/>
  <c r="I14" i="4" s="1"/>
  <c r="H84" i="4"/>
  <c r="I84" i="4" s="1"/>
  <c r="H67" i="4"/>
  <c r="I67" i="4" s="1"/>
  <c r="H74" i="4"/>
  <c r="I74" i="4" s="1"/>
  <c r="H111" i="4"/>
  <c r="I111" i="4" s="1"/>
  <c r="H92" i="4"/>
  <c r="I92" i="4" s="1"/>
  <c r="H72" i="4"/>
  <c r="I72" i="4" s="1"/>
  <c r="H12" i="4"/>
  <c r="I12" i="4" s="1"/>
  <c r="H35" i="4"/>
  <c r="I35" i="4" s="1"/>
  <c r="H54" i="4"/>
  <c r="I54" i="4" s="1"/>
  <c r="H41" i="4"/>
  <c r="I41" i="4" s="1"/>
  <c r="H33" i="4"/>
  <c r="I33" i="4" s="1"/>
  <c r="H31" i="4"/>
  <c r="I31" i="4" s="1"/>
  <c r="H105" i="4"/>
  <c r="I105" i="4" s="1"/>
  <c r="H6" i="4"/>
  <c r="I6" i="4" s="1"/>
  <c r="G938" i="5" s="1"/>
  <c r="H56" i="4"/>
  <c r="I56" i="4" s="1"/>
  <c r="H68" i="4"/>
  <c r="I68" i="4" s="1"/>
  <c r="H124" i="4"/>
  <c r="I124" i="4" s="1"/>
  <c r="H93" i="4"/>
  <c r="I93" i="4" s="1"/>
  <c r="H69" i="4"/>
  <c r="I69" i="4" s="1"/>
  <c r="H73" i="4"/>
  <c r="I73" i="4" s="1"/>
  <c r="H125" i="4"/>
  <c r="I125" i="4" s="1"/>
  <c r="H89" i="4"/>
  <c r="I89" i="4" s="1"/>
  <c r="H21" i="4"/>
  <c r="I21" i="4" s="1"/>
  <c r="H10" i="4"/>
  <c r="I10" i="4" s="1"/>
  <c r="H48" i="4"/>
  <c r="I48" i="4" s="1"/>
  <c r="H19" i="4"/>
  <c r="I19" i="4" s="1"/>
  <c r="H53" i="4"/>
  <c r="I53" i="4" s="1"/>
  <c r="H23" i="4"/>
  <c r="I23" i="4" s="1"/>
  <c r="H62" i="4"/>
  <c r="I62" i="4" s="1"/>
  <c r="G1079" i="5" s="1"/>
  <c r="H57" i="4"/>
  <c r="I57" i="4" s="1"/>
  <c r="H136" i="4"/>
  <c r="I136" i="4" s="1"/>
  <c r="H110" i="4"/>
  <c r="I110" i="4" s="1"/>
  <c r="H135" i="4"/>
  <c r="I135" i="4" s="1"/>
  <c r="H86" i="4"/>
  <c r="I86" i="4" s="1"/>
  <c r="H94" i="4"/>
  <c r="I94" i="4" s="1"/>
  <c r="H97" i="4"/>
  <c r="I97" i="4" s="1"/>
  <c r="G228" i="5" s="1"/>
  <c r="H85" i="4"/>
  <c r="I85" i="4" s="1"/>
  <c r="G488" i="5" s="1"/>
  <c r="H99" i="4"/>
  <c r="I99" i="4" s="1"/>
  <c r="G814" i="5" s="1"/>
  <c r="H58" i="4"/>
  <c r="I58" i="4" s="1"/>
  <c r="H18" i="4"/>
  <c r="I18" i="4" s="1"/>
  <c r="H36" i="4"/>
  <c r="I36" i="4" s="1"/>
  <c r="H134" i="4"/>
  <c r="I134" i="4" s="1"/>
  <c r="G237" i="5" s="1"/>
  <c r="H13" i="4"/>
  <c r="I13" i="4" s="1"/>
  <c r="H115" i="4"/>
  <c r="I115" i="4" s="1"/>
  <c r="H130" i="4"/>
  <c r="I130" i="4" s="1"/>
  <c r="H120" i="4"/>
  <c r="I120" i="4" s="1"/>
  <c r="H102" i="4"/>
  <c r="I102" i="4" s="1"/>
  <c r="H129" i="4"/>
  <c r="I129" i="4" s="1"/>
  <c r="H91" i="4"/>
  <c r="I91" i="4" s="1"/>
  <c r="H46" i="4"/>
  <c r="I46" i="4" s="1"/>
  <c r="G1088" i="5" s="1"/>
  <c r="H103" i="4"/>
  <c r="I103" i="4" s="1"/>
  <c r="G854" i="5" s="1"/>
  <c r="H30" i="4"/>
  <c r="I30" i="4" s="1"/>
  <c r="H108" i="4"/>
  <c r="I108" i="4" s="1"/>
  <c r="H66" i="4"/>
  <c r="I66" i="4" s="1"/>
  <c r="H40" i="4"/>
  <c r="I40" i="4" s="1"/>
  <c r="H106" i="4"/>
  <c r="I106" i="4" s="1"/>
  <c r="G16" i="5" s="1"/>
  <c r="H44" i="4"/>
  <c r="I44" i="4" s="1"/>
  <c r="H16" i="4"/>
  <c r="I16" i="4" s="1"/>
  <c r="H70" i="4"/>
  <c r="I70" i="4" s="1"/>
  <c r="H63" i="4"/>
  <c r="I63" i="4" s="1"/>
  <c r="H15" i="4"/>
  <c r="I15" i="4" s="1"/>
  <c r="H95" i="4"/>
  <c r="I95" i="4" s="1"/>
  <c r="G26" i="53"/>
  <c r="D26" i="53" s="1"/>
  <c r="G24" i="53"/>
  <c r="D24" i="53" s="1"/>
  <c r="G218" i="5"/>
  <c r="G1097" i="5"/>
  <c r="G323" i="5"/>
  <c r="G540" i="5"/>
  <c r="G547" i="5"/>
  <c r="G864" i="5"/>
  <c r="G649" i="5"/>
  <c r="G648" i="5"/>
  <c r="G1028" i="5"/>
  <c r="G928" i="5"/>
  <c r="G801" i="5"/>
  <c r="G1068" i="5"/>
  <c r="G749" i="5"/>
  <c r="G642" i="5"/>
  <c r="G910" i="5"/>
  <c r="G111" i="5"/>
  <c r="G1058" i="5"/>
  <c r="G709" i="5"/>
  <c r="G626" i="5"/>
  <c r="G505" i="5"/>
  <c r="G1085" i="5"/>
  <c r="G329" i="5"/>
  <c r="G619" i="5"/>
  <c r="G711" i="5"/>
  <c r="G732" i="5"/>
  <c r="G712" i="5"/>
  <c r="G827" i="5"/>
  <c r="G585" i="5"/>
  <c r="G751" i="5"/>
  <c r="G1025" i="5"/>
  <c r="G157" i="5"/>
  <c r="G917" i="5"/>
  <c r="G535" i="5"/>
  <c r="G982" i="5"/>
  <c r="G288" i="5"/>
  <c r="G193" i="5"/>
  <c r="G795" i="5"/>
  <c r="G450" i="5"/>
  <c r="G622" i="5"/>
  <c r="G489" i="5"/>
  <c r="G636" i="5"/>
  <c r="G798" i="5"/>
  <c r="G1056" i="5"/>
  <c r="G762" i="5"/>
  <c r="G902" i="5"/>
  <c r="G28" i="5"/>
  <c r="G27" i="5"/>
  <c r="G1016" i="5"/>
  <c r="G610" i="5"/>
  <c r="G365" i="5"/>
  <c r="G115" i="5"/>
  <c r="G704" i="5"/>
  <c r="G896" i="5"/>
  <c r="G659" i="5"/>
  <c r="G391" i="5"/>
  <c r="G353" i="5"/>
  <c r="G86" i="5"/>
  <c r="G1041" i="5"/>
  <c r="G734" i="5"/>
  <c r="G979" i="5"/>
  <c r="G1035" i="5"/>
  <c r="G1094" i="5"/>
  <c r="G549" i="5"/>
  <c r="G1066" i="5"/>
  <c r="G990" i="5"/>
  <c r="G13" i="5"/>
  <c r="G866" i="5"/>
  <c r="G950" i="5"/>
  <c r="G924" i="5"/>
  <c r="G271" i="5"/>
  <c r="G970" i="5"/>
  <c r="G783" i="5"/>
  <c r="G516" i="5"/>
  <c r="G755" i="5"/>
  <c r="G305" i="5"/>
  <c r="G78" i="5"/>
  <c r="G632" i="5"/>
  <c r="G352" i="5"/>
  <c r="G830" i="5"/>
  <c r="G790" i="5"/>
  <c r="G528" i="5"/>
  <c r="G1083" i="5"/>
  <c r="G492" i="5"/>
  <c r="G257" i="5"/>
  <c r="G451" i="5"/>
  <c r="G705" i="5"/>
  <c r="G1042" i="5"/>
  <c r="G1029" i="5"/>
  <c r="G1112" i="5"/>
  <c r="G1001" i="5"/>
  <c r="G1100" i="5"/>
  <c r="G1011" i="5"/>
  <c r="G570" i="5"/>
  <c r="G97" i="5"/>
  <c r="G457" i="5"/>
  <c r="G73" i="5"/>
  <c r="G891" i="5"/>
  <c r="G583" i="5"/>
  <c r="G493" i="5"/>
  <c r="G877" i="5"/>
  <c r="G247" i="5"/>
  <c r="G844" i="5"/>
  <c r="G261" i="5"/>
  <c r="G916" i="5"/>
  <c r="G456" i="5"/>
  <c r="G958" i="5"/>
  <c r="G360" i="5"/>
  <c r="G1023" i="5"/>
  <c r="G198" i="5"/>
  <c r="G1014" i="5"/>
  <c r="G594" i="5"/>
  <c r="G58" i="5"/>
  <c r="G1080" i="5"/>
  <c r="G484" i="5"/>
  <c r="G84" i="5"/>
  <c r="G128" i="5"/>
  <c r="G404" i="5"/>
  <c r="G181" i="5"/>
  <c r="G374" i="5"/>
  <c r="G606" i="5"/>
  <c r="G291" i="5"/>
  <c r="G443" i="5"/>
  <c r="G939" i="5"/>
  <c r="G695" i="5"/>
  <c r="G828" i="5"/>
  <c r="G767" i="5"/>
  <c r="G685" i="5"/>
  <c r="G800" i="5"/>
  <c r="G708" i="5"/>
  <c r="G739" i="5"/>
  <c r="G311" i="5"/>
  <c r="G110" i="5"/>
  <c r="G907" i="5"/>
  <c r="G64" i="5"/>
  <c r="G645" i="5"/>
  <c r="G270" i="5"/>
  <c r="G655" i="5"/>
  <c r="G987" i="5"/>
  <c r="G274" i="5"/>
  <c r="G455" i="5"/>
  <c r="G195" i="5"/>
  <c r="G286" i="5"/>
  <c r="G1075" i="5"/>
  <c r="G1047" i="5"/>
  <c r="G920" i="5"/>
  <c r="G543" i="5"/>
  <c r="G657" i="5"/>
  <c r="G1089" i="5"/>
  <c r="G539" i="5"/>
  <c r="G105" i="5"/>
  <c r="G2" i="5"/>
  <c r="G683" i="5"/>
  <c r="G514" i="5"/>
  <c r="G873" i="5"/>
  <c r="G357" i="5"/>
  <c r="G679" i="5"/>
  <c r="G114" i="5"/>
  <c r="G401" i="5"/>
  <c r="G449" i="5"/>
  <c r="G21" i="5"/>
  <c r="G845" i="5"/>
  <c r="G922" i="5"/>
  <c r="G862" i="5"/>
  <c r="G1038" i="5"/>
  <c r="G541" i="5"/>
  <c r="G662" i="5"/>
  <c r="G172" i="5"/>
  <c r="G935" i="5"/>
  <c r="G666" i="5"/>
  <c r="G177" i="5"/>
  <c r="G565" i="5"/>
  <c r="G285" i="5"/>
  <c r="G300" i="5"/>
  <c r="G122" i="5"/>
  <c r="G949" i="5"/>
  <c r="G308" i="5"/>
  <c r="G467" i="5"/>
  <c r="G76" i="5"/>
  <c r="G439" i="5"/>
  <c r="G1009" i="5"/>
  <c r="G319" i="5"/>
  <c r="G977" i="5"/>
  <c r="G881" i="5"/>
  <c r="G354" i="5"/>
  <c r="G214" i="5"/>
  <c r="G1101" i="5"/>
  <c r="G745" i="5"/>
  <c r="G707" i="5"/>
  <c r="G189" i="5"/>
  <c r="G69" i="5"/>
  <c r="G788" i="5"/>
  <c r="G592" i="5"/>
  <c r="G664" i="5"/>
  <c r="G342" i="5"/>
  <c r="G205" i="5"/>
  <c r="G420" i="5"/>
  <c r="G66" i="5"/>
  <c r="G47" i="5"/>
  <c r="G779" i="5"/>
  <c r="G1061" i="5"/>
  <c r="G56" i="5"/>
  <c r="G772" i="5"/>
  <c r="G569" i="5"/>
  <c r="G697" i="5"/>
  <c r="G116" i="5"/>
  <c r="G746" i="5"/>
  <c r="G865" i="5"/>
  <c r="G268" i="5"/>
  <c r="G698" i="5"/>
  <c r="G362" i="5"/>
  <c r="G179" i="5"/>
  <c r="G339" i="5"/>
  <c r="G227" i="5"/>
  <c r="G470" i="5"/>
  <c r="G269" i="5"/>
  <c r="G609" i="5"/>
  <c r="G53" i="5"/>
  <c r="G581" i="5"/>
  <c r="G236" i="5"/>
  <c r="G1067" i="5"/>
  <c r="G1063" i="5"/>
  <c r="G1039" i="5"/>
  <c r="G17" i="5"/>
  <c r="G656" i="5"/>
  <c r="G616" i="5"/>
  <c r="G302" i="5"/>
  <c r="G341" i="5"/>
  <c r="G304" i="5"/>
  <c r="G301" i="5"/>
  <c r="G487" i="5"/>
  <c r="G303" i="5"/>
  <c r="G686" i="5"/>
  <c r="G296" i="5"/>
  <c r="G422" i="5"/>
  <c r="G392" i="5"/>
  <c r="G909" i="5"/>
  <c r="G458" i="5"/>
  <c r="G18" i="5"/>
  <c r="G436" i="5"/>
  <c r="G19" i="5"/>
  <c r="G224" i="5"/>
  <c r="G608" i="5"/>
  <c r="G526" i="5"/>
  <c r="G263" i="5"/>
  <c r="G722" i="5"/>
  <c r="G996" i="5"/>
  <c r="G473" i="5"/>
  <c r="G316" i="5"/>
  <c r="G248" i="5"/>
  <c r="G363" i="5"/>
  <c r="G588" i="5"/>
  <c r="G151" i="5"/>
  <c r="G483" i="5"/>
  <c r="G345" i="5"/>
  <c r="G428" i="5"/>
  <c r="G250" i="5"/>
  <c r="G812" i="5"/>
  <c r="G244" i="5"/>
  <c r="G91" i="5"/>
  <c r="G566" i="5"/>
  <c r="G756" i="5"/>
  <c r="G694" i="5"/>
  <c r="G129" i="5"/>
  <c r="G580" i="5"/>
  <c r="G204" i="5"/>
  <c r="G523" i="5"/>
  <c r="G402" i="5"/>
  <c r="G630" i="5"/>
  <c r="G597" i="5"/>
  <c r="G506" i="5"/>
  <c r="G836" i="5"/>
  <c r="G381" i="5"/>
  <c r="G986" i="5"/>
  <c r="G1020" i="5"/>
  <c r="G861" i="5"/>
  <c r="G860" i="5"/>
  <c r="G385" i="5"/>
  <c r="G815" i="5"/>
  <c r="G24" i="5"/>
  <c r="G23" i="5"/>
  <c r="G832" i="5"/>
  <c r="G504" i="5"/>
  <c r="G440" i="5"/>
  <c r="G878" i="5"/>
  <c r="G551" i="5"/>
  <c r="G437" i="5"/>
  <c r="G26" i="5"/>
  <c r="G25" i="5"/>
  <c r="G1078" i="5"/>
  <c r="G826" i="5"/>
  <c r="G527" i="5"/>
  <c r="G55" i="5"/>
  <c r="G396" i="5"/>
  <c r="G1076" i="5"/>
  <c r="G249" i="5"/>
  <c r="G225" i="5"/>
  <c r="G1098" i="5"/>
  <c r="G780" i="5"/>
  <c r="G267" i="5"/>
  <c r="G624" i="5"/>
  <c r="G674" i="5"/>
  <c r="G109" i="5"/>
  <c r="G336" i="5"/>
  <c r="G159" i="5"/>
  <c r="G131" i="5"/>
  <c r="G879" i="5"/>
  <c r="G593" i="5"/>
  <c r="G919" i="5"/>
  <c r="G1033" i="5"/>
  <c r="G333" i="5"/>
  <c r="G408" i="5"/>
  <c r="G1060" i="5"/>
  <c r="G241" i="5"/>
  <c r="G1024" i="5"/>
  <c r="G217" i="5"/>
  <c r="G221" i="5"/>
  <c r="G389" i="5"/>
  <c r="G1084" i="5"/>
  <c r="G219" i="5"/>
  <c r="G525" i="5"/>
  <c r="G867" i="5"/>
  <c r="G587" i="5"/>
  <c r="G22" i="5"/>
  <c r="G937" i="5"/>
  <c r="G542" i="5"/>
  <c r="G150" i="5"/>
  <c r="G781" i="5"/>
  <c r="G890" i="5"/>
  <c r="G364" i="5"/>
  <c r="G753" i="5"/>
  <c r="G407" i="5"/>
  <c r="G338" i="5"/>
  <c r="G99" i="5"/>
  <c r="G791" i="5"/>
  <c r="G1040" i="5"/>
  <c r="G192" i="5"/>
  <c r="G486" i="5"/>
  <c r="G713" i="5"/>
  <c r="G1092" i="5"/>
  <c r="G1027" i="5"/>
  <c r="G811" i="5"/>
  <c r="G71" i="5"/>
  <c r="G103" i="5"/>
  <c r="G351" i="5"/>
  <c r="G85" i="5"/>
  <c r="G688" i="5"/>
  <c r="G819" i="5"/>
  <c r="G944" i="5"/>
  <c r="G83" i="5"/>
  <c r="G943" i="5"/>
  <c r="G62" i="5"/>
  <c r="G726" i="5"/>
  <c r="G127" i="5"/>
  <c r="G1022" i="5"/>
  <c r="G4" i="5"/>
  <c r="G223" i="5"/>
  <c r="G544" i="5"/>
  <c r="G403" i="5"/>
  <c r="G1109" i="5"/>
  <c r="G1055" i="5"/>
  <c r="G359" i="5"/>
  <c r="G322" i="5"/>
  <c r="G908" i="5"/>
  <c r="G260" i="5"/>
  <c r="G284" i="5"/>
  <c r="G635" i="5"/>
  <c r="G405" i="5"/>
  <c r="G229" i="5"/>
  <c r="G959" i="5"/>
  <c r="G432" i="5"/>
  <c r="G850" i="5"/>
  <c r="G564" i="5"/>
  <c r="G747" i="5"/>
  <c r="G335" i="5"/>
  <c r="G112" i="5"/>
  <c r="G330" i="5"/>
  <c r="G344" i="5"/>
  <c r="G226" i="5"/>
  <c r="G144" i="5"/>
  <c r="G596" i="5"/>
  <c r="G797" i="5"/>
  <c r="G289" i="5"/>
  <c r="G104" i="5"/>
  <c r="G976" i="5"/>
  <c r="G165" i="5"/>
  <c r="G208" i="5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</calcChain>
</file>

<file path=xl/comments1.xml><?xml version="1.0" encoding="utf-8"?>
<comments xmlns="http://schemas.openxmlformats.org/spreadsheetml/2006/main">
  <authors>
    <author>Julian</author>
  </authors>
  <commentList>
    <comment ref="E5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6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9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0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10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10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1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2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4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5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6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16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16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7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24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24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33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33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41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41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60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60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<sst xmlns="http://schemas.openxmlformats.org/spreadsheetml/2006/main" count="7150" uniqueCount="578">
  <si>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</si>
  <si>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</si>
  <si>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</si>
  <si>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</si>
  <si>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</si>
  <si>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</si>
  <si>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</si>
  <si>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</si>
  <si>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</si>
  <si>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</si>
  <si>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</si>
  <si>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</si>
  <si>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</si>
  <si>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</si>
  <si>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</si>
  <si>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</si>
  <si>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</si>
  <si>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</si>
  <si>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</si>
  <si>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</si>
  <si>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</si>
  <si>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</si>
  <si>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</si>
  <si>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</si>
  <si>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</si>
  <si>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</si>
  <si>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</si>
  <si>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</si>
  <si>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</si>
  <si>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</si>
  <si>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</si>
  <si>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</si>
  <si>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</si>
  <si>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</si>
  <si>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</si>
  <si>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</si>
  <si>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</si>
  <si>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</si>
  <si>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</si>
  <si>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</si>
  <si>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</si>
  <si>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</si>
  <si>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</si>
  <si>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</si>
  <si>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</si>
  <si>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</si>
  <si>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</si>
  <si>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</si>
  <si>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</si>
  <si>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</si>
  <si>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</si>
  <si>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</si>
  <si>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</si>
  <si>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</si>
  <si>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</si>
  <si>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</si>
  <si>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</si>
  <si>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</si>
  <si>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</si>
  <si>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</si>
  <si>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</si>
  <si>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</si>
  <si>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</si>
  <si>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</si>
  <si>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</si>
  <si>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</si>
  <si>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</si>
  <si>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</si>
  <si>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</si>
  <si>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</si>
  <si>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</si>
  <si>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Raymond</t>
  </si>
  <si>
    <t>Duvenhage</t>
  </si>
  <si>
    <t>Louis</t>
  </si>
  <si>
    <t>Walter</t>
  </si>
  <si>
    <t>Pretorius</t>
  </si>
  <si>
    <t>Coetzee</t>
  </si>
  <si>
    <t>Hennie</t>
  </si>
  <si>
    <t>Roets</t>
  </si>
  <si>
    <t>Francois</t>
  </si>
  <si>
    <t>Horn</t>
  </si>
  <si>
    <t>Pieter</t>
  </si>
  <si>
    <t>Deon</t>
  </si>
  <si>
    <t>Jaco</t>
  </si>
  <si>
    <t>Dirk</t>
  </si>
  <si>
    <t>Danie</t>
  </si>
  <si>
    <t>Johan</t>
  </si>
  <si>
    <t>Steyn</t>
  </si>
  <si>
    <t>Viljoen</t>
  </si>
  <si>
    <t>Stipp</t>
  </si>
  <si>
    <t>Smith</t>
  </si>
  <si>
    <t>Maritz</t>
  </si>
  <si>
    <t>Kotze</t>
  </si>
  <si>
    <t>Prinsloo</t>
  </si>
  <si>
    <t>Renier</t>
  </si>
  <si>
    <t>Diedericks</t>
  </si>
  <si>
    <t>Vorster</t>
  </si>
  <si>
    <t>Leon</t>
  </si>
  <si>
    <t>Kruger</t>
  </si>
  <si>
    <t>Chris</t>
  </si>
  <si>
    <t>Aggenbag</t>
  </si>
  <si>
    <t>Fenaux</t>
  </si>
  <si>
    <t>Arangies</t>
  </si>
  <si>
    <t>Morne</t>
  </si>
  <si>
    <t>Swartz</t>
  </si>
  <si>
    <t>Andrew</t>
  </si>
  <si>
    <t>Kiepie</t>
  </si>
  <si>
    <t>Burger</t>
  </si>
  <si>
    <t>Boon</t>
  </si>
  <si>
    <t>Andre</t>
  </si>
  <si>
    <t>Nico</t>
  </si>
  <si>
    <t>Lourens</t>
  </si>
  <si>
    <t>Philip</t>
  </si>
  <si>
    <t>Scheepers</t>
  </si>
  <si>
    <t>Brian</t>
  </si>
  <si>
    <t>Curtis</t>
  </si>
  <si>
    <t>Dresselhaus</t>
  </si>
  <si>
    <t>Alec</t>
  </si>
  <si>
    <t>Landers</t>
  </si>
  <si>
    <t xml:space="preserve">Joe </t>
  </si>
  <si>
    <t>Wolfaardt</t>
  </si>
  <si>
    <t>Schickerling</t>
  </si>
  <si>
    <t>Corne</t>
  </si>
  <si>
    <t>Adri</t>
  </si>
  <si>
    <t>Stephan</t>
  </si>
  <si>
    <t>Herman</t>
  </si>
  <si>
    <t>Fourie</t>
  </si>
  <si>
    <t>Jan</t>
  </si>
  <si>
    <t>Gerhard</t>
  </si>
  <si>
    <t>Venter</t>
  </si>
  <si>
    <t>Werner</t>
  </si>
  <si>
    <t>Heiko</t>
  </si>
  <si>
    <t>Doll</t>
  </si>
  <si>
    <t>Feyerabend</t>
  </si>
  <si>
    <t>Sean</t>
  </si>
  <si>
    <t>Langenstrassen</t>
  </si>
  <si>
    <t>Mark</t>
  </si>
  <si>
    <t>Orffer</t>
  </si>
  <si>
    <t>Page</t>
  </si>
  <si>
    <t>Henri</t>
  </si>
  <si>
    <t>Snyman</t>
  </si>
  <si>
    <t>Emil</t>
  </si>
  <si>
    <t>Johannes</t>
  </si>
  <si>
    <t>Jean</t>
  </si>
  <si>
    <t>Chris Junior</t>
  </si>
  <si>
    <t>Grant</t>
  </si>
  <si>
    <t>Knight</t>
  </si>
  <si>
    <t>Michael</t>
  </si>
  <si>
    <t>Van Zyl</t>
  </si>
  <si>
    <t>Hendrik</t>
  </si>
  <si>
    <t>Dry</t>
  </si>
  <si>
    <t>Durant</t>
  </si>
  <si>
    <t>Heath</t>
  </si>
  <si>
    <t>Swanepoel</t>
  </si>
  <si>
    <t>Hansen</t>
  </si>
  <si>
    <t>Tian</t>
  </si>
  <si>
    <t>Gert</t>
  </si>
  <si>
    <t>Jacobs</t>
  </si>
  <si>
    <t>Tiaan</t>
  </si>
  <si>
    <t>Chrisjan</t>
  </si>
  <si>
    <t>Potgieter</t>
  </si>
  <si>
    <t>Tertius</t>
  </si>
  <si>
    <t xml:space="preserve">Smit </t>
  </si>
  <si>
    <t>Martin</t>
  </si>
  <si>
    <t>Coennie</t>
  </si>
  <si>
    <t>Gunther</t>
  </si>
  <si>
    <t>Herbert</t>
  </si>
  <si>
    <t>Visser</t>
  </si>
  <si>
    <t>Lu-Andre</t>
  </si>
  <si>
    <t>Steenkamp</t>
  </si>
  <si>
    <t>Ras</t>
  </si>
  <si>
    <t>Willem</t>
  </si>
  <si>
    <t>Mostert</t>
  </si>
  <si>
    <t>Grane</t>
  </si>
  <si>
    <t>Krauer</t>
  </si>
  <si>
    <t xml:space="preserve">Andre-Louis </t>
  </si>
  <si>
    <t>Nols</t>
  </si>
  <si>
    <t>Immo</t>
  </si>
  <si>
    <t>Kevin</t>
  </si>
  <si>
    <t>Andries</t>
  </si>
  <si>
    <t>Daniel</t>
  </si>
  <si>
    <t>Justin</t>
  </si>
  <si>
    <t>Lydia</t>
  </si>
  <si>
    <t>Elaine</t>
  </si>
  <si>
    <t>Lindie</t>
  </si>
  <si>
    <t>Lezelle</t>
  </si>
  <si>
    <t>Simen</t>
  </si>
  <si>
    <t>Terence</t>
  </si>
  <si>
    <t>Competition</t>
  </si>
  <si>
    <t>Date</t>
  </si>
  <si>
    <t>Venue</t>
  </si>
  <si>
    <t>ID</t>
  </si>
  <si>
    <t>Team</t>
  </si>
  <si>
    <t>kg</t>
  </si>
  <si>
    <t>Pieter PJ</t>
  </si>
  <si>
    <t>Grand Total</t>
  </si>
  <si>
    <t>Sum of kg</t>
  </si>
  <si>
    <t>Sum of Points</t>
  </si>
  <si>
    <t>No. Edibles</t>
  </si>
  <si>
    <t>No. Inedibles</t>
  </si>
  <si>
    <t>League Points</t>
  </si>
  <si>
    <t>Values</t>
  </si>
  <si>
    <t>Andersen</t>
  </si>
  <si>
    <t>Gouws</t>
  </si>
  <si>
    <t>N0001</t>
  </si>
  <si>
    <t>N0006</t>
  </si>
  <si>
    <t>N0007</t>
  </si>
  <si>
    <t>N0008</t>
  </si>
  <si>
    <t>N0011</t>
  </si>
  <si>
    <t>N0013</t>
  </si>
  <si>
    <t>N0014</t>
  </si>
  <si>
    <t>N0019</t>
  </si>
  <si>
    <t>N0020</t>
  </si>
  <si>
    <t>N0023</t>
  </si>
  <si>
    <t>N0024</t>
  </si>
  <si>
    <t>N0026</t>
  </si>
  <si>
    <t>N0030</t>
  </si>
  <si>
    <t>N0031</t>
  </si>
  <si>
    <t>N0035</t>
  </si>
  <si>
    <t>N0044</t>
  </si>
  <si>
    <t>N0045</t>
  </si>
  <si>
    <t>N0050</t>
  </si>
  <si>
    <t>N0056</t>
  </si>
  <si>
    <t>N0066</t>
  </si>
  <si>
    <t>N0068</t>
  </si>
  <si>
    <t>N0069</t>
  </si>
  <si>
    <t>N0070</t>
  </si>
  <si>
    <t>N0086</t>
  </si>
  <si>
    <t>N0091</t>
  </si>
  <si>
    <t>N0093</t>
  </si>
  <si>
    <t>N0095</t>
  </si>
  <si>
    <t>N0100</t>
  </si>
  <si>
    <t>N0101</t>
  </si>
  <si>
    <t>N0108</t>
  </si>
  <si>
    <t>N0112</t>
  </si>
  <si>
    <t>N0119</t>
  </si>
  <si>
    <t>N0121</t>
  </si>
  <si>
    <t>N0122</t>
  </si>
  <si>
    <t>N0124</t>
  </si>
  <si>
    <t>N0127</t>
  </si>
  <si>
    <t>N0129</t>
  </si>
  <si>
    <t>N0143</t>
  </si>
  <si>
    <t>N0145</t>
  </si>
  <si>
    <t>N0148</t>
  </si>
  <si>
    <t>N0150</t>
  </si>
  <si>
    <t>N0158</t>
  </si>
  <si>
    <t>N0162</t>
  </si>
  <si>
    <t>N0172</t>
  </si>
  <si>
    <t>N0177</t>
  </si>
  <si>
    <t>N0178</t>
  </si>
  <si>
    <t>N0180</t>
  </si>
  <si>
    <t>N0190</t>
  </si>
  <si>
    <t>N0192</t>
  </si>
  <si>
    <t>N0193</t>
  </si>
  <si>
    <t>N0195</t>
  </si>
  <si>
    <t>N0208</t>
  </si>
  <si>
    <t>N0219</t>
  </si>
  <si>
    <t>N0228</t>
  </si>
  <si>
    <t>N0234</t>
  </si>
  <si>
    <t>N0243</t>
  </si>
  <si>
    <t>N0254</t>
  </si>
  <si>
    <t>N0255</t>
  </si>
  <si>
    <t>N0257</t>
  </si>
  <si>
    <t>N0259</t>
  </si>
  <si>
    <t>N0279</t>
  </si>
  <si>
    <t>N0283</t>
  </si>
  <si>
    <t>N0300</t>
  </si>
  <si>
    <t>N0307</t>
  </si>
  <si>
    <t>N0311</t>
  </si>
  <si>
    <t>N0396</t>
  </si>
  <si>
    <t>N0399</t>
  </si>
  <si>
    <t>N0407</t>
  </si>
  <si>
    <t>N0409</t>
  </si>
  <si>
    <t>N0447</t>
  </si>
  <si>
    <t>N0460</t>
  </si>
  <si>
    <t>N0461</t>
  </si>
  <si>
    <t>Du Plessis</t>
  </si>
  <si>
    <t>Van Niekerk</t>
  </si>
  <si>
    <t>Wikus</t>
  </si>
  <si>
    <t>Mynhardt</t>
  </si>
  <si>
    <t>Hannes</t>
  </si>
  <si>
    <t>Rudi</t>
  </si>
  <si>
    <t>N0495</t>
  </si>
  <si>
    <t>N0496</t>
  </si>
  <si>
    <t>N0501</t>
  </si>
  <si>
    <t>Eduard</t>
  </si>
  <si>
    <t>DOB</t>
  </si>
  <si>
    <t>Age</t>
  </si>
  <si>
    <t>Date Today</t>
  </si>
  <si>
    <t>N0502</t>
  </si>
  <si>
    <t>Otto</t>
  </si>
  <si>
    <t>EDIBLES</t>
  </si>
  <si>
    <t>Heavest</t>
  </si>
  <si>
    <t>INEDIBLES</t>
  </si>
  <si>
    <t xml:space="preserve">MASTER ANGLERS LIST </t>
  </si>
  <si>
    <t>Deseased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</si>
  <si>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</si>
  <si>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</si>
  <si>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</si>
  <si>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</si>
  <si>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</si>
  <si>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</si>
  <si>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</si>
  <si>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N0515</t>
  </si>
  <si>
    <t>Armand</t>
  </si>
  <si>
    <t>Enslin</t>
  </si>
  <si>
    <t>N0531</t>
  </si>
  <si>
    <t>Van Der Westhuizen</t>
  </si>
  <si>
    <t>Rudi(Jnr.)</t>
  </si>
  <si>
    <t>cm</t>
  </si>
  <si>
    <t>KgList</t>
  </si>
  <si>
    <t>Agenbag</t>
  </si>
  <si>
    <t>N0540</t>
  </si>
  <si>
    <t>Lewis</t>
  </si>
  <si>
    <t>Etienne</t>
  </si>
  <si>
    <t>Campbell</t>
  </si>
  <si>
    <t>N0546</t>
  </si>
  <si>
    <t>Total kg</t>
  </si>
  <si>
    <t>N0573</t>
  </si>
  <si>
    <t>N0576</t>
  </si>
  <si>
    <t>Rinus</t>
  </si>
  <si>
    <t>N0580</t>
  </si>
  <si>
    <t>N0583</t>
  </si>
  <si>
    <t>N0588</t>
  </si>
  <si>
    <t>Redfinger</t>
  </si>
  <si>
    <t>Cordier</t>
  </si>
  <si>
    <t>N0598</t>
  </si>
  <si>
    <t>N0610</t>
  </si>
  <si>
    <t>Henning</t>
  </si>
  <si>
    <t>N0611</t>
  </si>
  <si>
    <t>N0612</t>
  </si>
  <si>
    <t>N0622</t>
  </si>
  <si>
    <t>Martinus</t>
  </si>
  <si>
    <t>Du Preez</t>
  </si>
  <si>
    <t>Van Wyk</t>
  </si>
  <si>
    <t>N0627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</si>
  <si>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</si>
  <si>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</si>
  <si>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</si>
  <si>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</si>
  <si>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</si>
  <si>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</si>
  <si>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</si>
  <si>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</si>
  <si>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</si>
  <si>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</si>
  <si>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</si>
  <si>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</si>
  <si>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</si>
  <si>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</si>
  <si>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</si>
  <si>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</si>
  <si>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</si>
  <si>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</si>
  <si>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</si>
  <si>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</si>
  <si>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</si>
  <si>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</si>
  <si>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</si>
  <si>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</si>
  <si>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</si>
  <si>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</si>
  <si>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</si>
  <si>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</si>
  <si>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</si>
  <si>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</si>
  <si>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</si>
  <si>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</si>
  <si>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</si>
  <si>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</si>
  <si>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</si>
  <si>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</si>
  <si>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</si>
  <si>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</si>
  <si>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</si>
  <si>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</si>
  <si>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</si>
  <si>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</si>
  <si>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</si>
  <si>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</si>
  <si>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</si>
  <si>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</si>
  <si>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</si>
  <si>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</si>
  <si>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</si>
  <si>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</si>
  <si>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</si>
  <si>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</si>
  <si>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</si>
  <si>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</si>
  <si>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</si>
  <si>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</si>
  <si>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</si>
  <si>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</si>
  <si>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</si>
  <si>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</si>
  <si>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</si>
  <si>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</si>
  <si>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</si>
  <si>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</si>
  <si>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</si>
  <si>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</si>
  <si>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</si>
  <si>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</si>
  <si>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</si>
  <si>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</si>
  <si>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N0636</t>
  </si>
  <si>
    <t>Cilliers</t>
  </si>
  <si>
    <t>ladies</t>
  </si>
  <si>
    <t>N0644</t>
  </si>
  <si>
    <t>N0656</t>
  </si>
  <si>
    <t>DeHaast</t>
  </si>
  <si>
    <t>N0657</t>
  </si>
  <si>
    <t>Bezuidehout</t>
  </si>
  <si>
    <t>N0663</t>
  </si>
  <si>
    <t>Allen</t>
  </si>
  <si>
    <t>N0667</t>
  </si>
  <si>
    <t>Downing</t>
  </si>
  <si>
    <t>Category Points (200)</t>
  </si>
  <si>
    <t>Wallace</t>
  </si>
  <si>
    <t>N0678</t>
  </si>
  <si>
    <t>Jacomien</t>
  </si>
  <si>
    <t>Norman</t>
  </si>
  <si>
    <t>N0687</t>
  </si>
  <si>
    <t>Barren</t>
  </si>
  <si>
    <t>Van Es</t>
  </si>
  <si>
    <t>ID Number</t>
  </si>
  <si>
    <t>Org</t>
  </si>
  <si>
    <t>Wanda</t>
  </si>
  <si>
    <t>N0697</t>
  </si>
  <si>
    <t>N0704</t>
  </si>
  <si>
    <t>N0709</t>
  </si>
  <si>
    <t>Annelien</t>
  </si>
  <si>
    <t>Nam</t>
  </si>
  <si>
    <t>Nadine</t>
  </si>
  <si>
    <t>SA</t>
  </si>
  <si>
    <t>Nationality</t>
  </si>
  <si>
    <t>Bachran</t>
  </si>
  <si>
    <t>Kay</t>
  </si>
  <si>
    <t>Belg</t>
  </si>
  <si>
    <t>Herrman</t>
  </si>
  <si>
    <t>N0715</t>
  </si>
  <si>
    <t>N0716</t>
  </si>
  <si>
    <t>Seagulls Whk</t>
  </si>
  <si>
    <t>Wiese</t>
  </si>
  <si>
    <t>N0729</t>
  </si>
  <si>
    <t>Ryno</t>
  </si>
  <si>
    <t>Visage</t>
  </si>
  <si>
    <t>Karmen</t>
  </si>
  <si>
    <t>N0730</t>
  </si>
  <si>
    <t>N0731</t>
  </si>
  <si>
    <t>Maryna</t>
  </si>
  <si>
    <t>(Multiple Items)</t>
  </si>
  <si>
    <t>N0757</t>
  </si>
  <si>
    <t>N0760</t>
  </si>
  <si>
    <t>N0769</t>
  </si>
  <si>
    <t>N0774</t>
  </si>
  <si>
    <t>N0779</t>
  </si>
  <si>
    <t>N0780</t>
  </si>
  <si>
    <t>Brandon</t>
  </si>
  <si>
    <t>Dian</t>
  </si>
  <si>
    <t>Sven</t>
  </si>
  <si>
    <t>Welzig</t>
  </si>
  <si>
    <t>N0783</t>
  </si>
  <si>
    <t>N0790</t>
  </si>
  <si>
    <t>N0792</t>
  </si>
  <si>
    <t>N0800</t>
  </si>
  <si>
    <t>N0815</t>
  </si>
  <si>
    <t>N0816</t>
  </si>
  <si>
    <t>N0819</t>
  </si>
  <si>
    <t>Shepperson</t>
  </si>
  <si>
    <t>Francois Jnr</t>
  </si>
  <si>
    <t>Barnhard</t>
  </si>
  <si>
    <t>LEAGUE</t>
  </si>
  <si>
    <t>N0844</t>
  </si>
  <si>
    <t>N0849</t>
  </si>
  <si>
    <t>N0850</t>
  </si>
  <si>
    <t>N0855</t>
  </si>
  <si>
    <t>N0860</t>
  </si>
  <si>
    <t>N0861</t>
  </si>
  <si>
    <t>N0867</t>
  </si>
  <si>
    <t>Krynauw</t>
  </si>
  <si>
    <t>Bouer</t>
  </si>
  <si>
    <t>Wenzel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</si>
  <si>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</si>
  <si>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</si>
  <si>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</si>
  <si>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</si>
  <si>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</si>
  <si>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</si>
  <si>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</si>
  <si>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</si>
  <si>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</si>
  <si>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</si>
  <si>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</si>
  <si>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</si>
  <si>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Devon</t>
  </si>
  <si>
    <t>1st Interclub</t>
  </si>
  <si>
    <t>2nd Interclub</t>
  </si>
  <si>
    <t>3rd interclub</t>
  </si>
  <si>
    <t>N0873</t>
  </si>
  <si>
    <t>N0875</t>
  </si>
  <si>
    <t>4th interclub</t>
  </si>
  <si>
    <t>Nicolette</t>
  </si>
  <si>
    <t>Schreuder</t>
  </si>
  <si>
    <t>5th interclub</t>
  </si>
  <si>
    <t>Stefan Jnr</t>
  </si>
  <si>
    <t>Atlantic</t>
  </si>
  <si>
    <t>Benqualla</t>
  </si>
  <si>
    <t>Hentiesbay</t>
  </si>
  <si>
    <t>Namibpark</t>
  </si>
  <si>
    <t>Okahndja</t>
  </si>
  <si>
    <t>orca</t>
  </si>
  <si>
    <t>Otjiwaringo</t>
  </si>
  <si>
    <t>Penquin</t>
  </si>
  <si>
    <t>Seagulls whk</t>
  </si>
  <si>
    <t>Seaguls coast</t>
  </si>
  <si>
    <t>Steeanbras</t>
  </si>
  <si>
    <t>Walvis</t>
  </si>
  <si>
    <t>Welwitchia</t>
  </si>
  <si>
    <t>x</t>
  </si>
  <si>
    <t>Neethling</t>
  </si>
  <si>
    <t>Van Taak</t>
  </si>
  <si>
    <t>Nadia</t>
  </si>
  <si>
    <t>NAM</t>
  </si>
  <si>
    <t>Knowles</t>
  </si>
  <si>
    <t>Murray</t>
  </si>
  <si>
    <t>Van Der Merwe</t>
  </si>
  <si>
    <t>Heiko Jnr</t>
  </si>
  <si>
    <t>Van Rensburg</t>
  </si>
  <si>
    <t>Jansen Van Vuuren</t>
  </si>
  <si>
    <t>200512/12</t>
  </si>
  <si>
    <t>Van Den Heuvel</t>
  </si>
  <si>
    <t>Tertia</t>
  </si>
  <si>
    <t>Roos</t>
  </si>
  <si>
    <t>00121600084</t>
  </si>
  <si>
    <t>0201200381</t>
  </si>
  <si>
    <t>Total 2021</t>
  </si>
  <si>
    <t>Seaguls WVB</t>
  </si>
  <si>
    <t>Orca</t>
  </si>
  <si>
    <t>Men Seniors</t>
  </si>
  <si>
    <t>Ladies Senior</t>
  </si>
  <si>
    <t>No</t>
  </si>
  <si>
    <t>Total</t>
  </si>
  <si>
    <t>2021-NAT-D1</t>
  </si>
  <si>
    <t>Day 1</t>
  </si>
  <si>
    <t>(blank)</t>
  </si>
  <si>
    <t>(All)</t>
  </si>
  <si>
    <t>Men Seniors/U21</t>
  </si>
  <si>
    <r>
      <t>INDIVIDUALS</t>
    </r>
    <r>
      <rPr>
        <b/>
        <sz val="14"/>
        <color rgb="FFFF0000"/>
        <rFont val="Arial Narrow"/>
        <family val="2"/>
      </rPr>
      <t xml:space="preserve"> NATIONALS</t>
    </r>
  </si>
  <si>
    <t>Van Riet</t>
  </si>
  <si>
    <t>Van Aarde</t>
  </si>
  <si>
    <t>Janse van Rensburg</t>
  </si>
  <si>
    <t>Roger</t>
  </si>
  <si>
    <t>N0802</t>
  </si>
  <si>
    <t>Duan</t>
  </si>
  <si>
    <t>Ivan</t>
  </si>
  <si>
    <t>N0073</t>
  </si>
  <si>
    <t>Marina</t>
  </si>
  <si>
    <t>Manager / Guides</t>
  </si>
  <si>
    <t>No Total</t>
  </si>
  <si>
    <t>Seagulls Inland</t>
  </si>
  <si>
    <t>Seaguls Coastal</t>
  </si>
  <si>
    <t>NSAA Nationals 2021 Participants</t>
  </si>
  <si>
    <t>Seagull Angling Club Coastal</t>
  </si>
  <si>
    <t>Seagull Angling Club Inland</t>
  </si>
  <si>
    <t>N0171</t>
  </si>
  <si>
    <t>N0118</t>
  </si>
  <si>
    <t>Olaf</t>
  </si>
  <si>
    <t>N0041</t>
  </si>
  <si>
    <t>Clark</t>
  </si>
  <si>
    <t>2021-NAT-D2</t>
  </si>
  <si>
    <t>Day 2</t>
  </si>
  <si>
    <t>2021-NAT-D3</t>
  </si>
  <si>
    <t>Day 3</t>
  </si>
  <si>
    <t>NATIONALS DAY 3</t>
  </si>
  <si>
    <t>Fish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</si>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</sst>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 * #,##0.00_ ;_ * \-#,##0.00_ ;_ * &quot;-&quot;??_ ;_ @_ "/>
    <numFmt numFmtId="165" formatCode="0.0"/>
    <numFmt numFmtId="166" formatCode="[$-409]d\-mmm\-yy;@"/>
    <numFmt numFmtId="167" formatCode="[$-409]mmm\-yy;@"/>
    <numFmt numFmtId="168" formatCode="_ * #,##0.0_ ;_ * \-#,##0.0_ ;_ * &quot;-&quot;??_ ;_ @_ "/>
    <numFmt numFmtId="169" formatCode="#,##0.0"/>
    <numFmt numFmtId="170" formatCode="#,##0_ ;\-#,##0\ "/>
    <numFmt numFmtId="171" formatCode="_ * #,##0_ ;_ * \-#,##0_ ;_ * &quot;-&quot;??_ ;_ @_ "/>
  </numFmts>
  <fonts count="5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6"/>
      <name val="Arial Narrow"/>
      <family val="2"/>
    </font>
    <font>
      <b/>
      <sz val="10"/>
      <color rgb="FF000099"/>
      <name val="Arial Narrow"/>
      <family val="2"/>
    </font>
    <font>
      <b/>
      <sz val="18"/>
      <name val="Arial"/>
      <family val="2"/>
    </font>
    <font>
      <b/>
      <sz val="10"/>
      <color rgb="FFFF0000"/>
      <name val="Arial"/>
      <family val="2"/>
    </font>
    <font>
      <sz val="10"/>
      <name val="Arial Narrow"/>
    </font>
    <font>
      <sz val="9"/>
      <name val="Arial Narrow"/>
    </font>
    <font>
      <b/>
      <sz val="9"/>
      <name val="Arial Narrow"/>
    </font>
    <font>
      <sz val="9"/>
      <color rgb="FF000099"/>
      <name val="Arial Narrow"/>
    </font>
    <font>
      <b/>
      <sz val="11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7" fillId="0" borderId="0"/>
    <xf numFmtId="164" fontId="7" fillId="0" borderId="0" applyFont="0" applyFill="0" applyBorder="0" applyAlignment="0" applyProtection="0"/>
    <xf numFmtId="0" fontId="12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0" fontId="6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0" fontId="3" fillId="0" borderId="0"/>
    <xf numFmtId="0" fontId="31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166" fontId="2" fillId="0" borderId="0"/>
    <xf numFmtId="0" fontId="1" fillId="0" borderId="0"/>
    <xf numFmtId="164" fontId="1" fillId="0" borderId="0" applyFont="0" applyFill="0" applyBorder="0" applyAlignment="0" applyProtection="0"/>
    <xf numFmtId="166" fontId="1" fillId="0" borderId="0"/>
  </cellStyleXfs>
  <cellXfs count="302">
    <xf numFmtId="0" fontId="0" fillId="0" borderId="0" xfId="0"/>
    <xf numFmtId="0" fontId="8" fillId="0" borderId="0" xfId="0" applyFont="1"/>
    <xf numFmtId="0" fontId="13" fillId="0" borderId="0" xfId="0" applyFont="1"/>
    <xf numFmtId="0" fontId="8" fillId="0" borderId="0" xfId="0" applyFont="1" applyAlignment="1">
      <alignment horizontal="center" wrapText="1"/>
    </xf>
    <xf numFmtId="0" fontId="14" fillId="0" borderId="0" xfId="0" applyFont="1"/>
    <xf numFmtId="0" fontId="15" fillId="0" borderId="1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5" fillId="0" borderId="0" xfId="0" applyFont="1" applyAlignment="1">
      <alignment wrapText="1"/>
    </xf>
    <xf numFmtId="0" fontId="21" fillId="0" borderId="0" xfId="0" applyFont="1"/>
    <xf numFmtId="0" fontId="15" fillId="0" borderId="0" xfId="0" applyFont="1"/>
    <xf numFmtId="0" fontId="19" fillId="0" borderId="3" xfId="0" applyFont="1" applyBorder="1"/>
    <xf numFmtId="0" fontId="19" fillId="0" borderId="4" xfId="0" applyFont="1" applyBorder="1"/>
    <xf numFmtId="0" fontId="17" fillId="0" borderId="0" xfId="0" applyFont="1"/>
    <xf numFmtId="165" fontId="20" fillId="0" borderId="21" xfId="0" applyNumberFormat="1" applyFont="1" applyBorder="1"/>
    <xf numFmtId="165" fontId="20" fillId="0" borderId="21" xfId="0" applyNumberFormat="1" applyFont="1" applyBorder="1" applyAlignment="1">
      <alignment wrapText="1"/>
    </xf>
    <xf numFmtId="165" fontId="20" fillId="0" borderId="22" xfId="0" applyNumberFormat="1" applyFont="1" applyBorder="1" applyAlignment="1">
      <alignment wrapText="1"/>
    </xf>
    <xf numFmtId="165" fontId="20" fillId="0" borderId="17" xfId="0" applyNumberFormat="1" applyFont="1" applyBorder="1"/>
    <xf numFmtId="165" fontId="20" fillId="0" borderId="18" xfId="0" applyNumberFormat="1" applyFont="1" applyBorder="1"/>
    <xf numFmtId="0" fontId="14" fillId="0" borderId="3" xfId="0" applyFont="1" applyBorder="1"/>
    <xf numFmtId="0" fontId="14" fillId="0" borderId="4" xfId="0" applyFont="1" applyBorder="1"/>
    <xf numFmtId="165" fontId="21" fillId="0" borderId="16" xfId="0" applyNumberFormat="1" applyFont="1" applyBorder="1" applyAlignment="1" applyProtection="1">
      <alignment horizontal="center"/>
      <protection hidden="1"/>
    </xf>
    <xf numFmtId="165" fontId="20" fillId="0" borderId="17" xfId="0" applyNumberFormat="1" applyFont="1" applyBorder="1" applyAlignment="1" applyProtection="1">
      <alignment horizontal="center"/>
      <protection hidden="1"/>
    </xf>
    <xf numFmtId="165" fontId="20" fillId="0" borderId="17" xfId="0" applyNumberFormat="1" applyFont="1" applyBorder="1" applyAlignment="1">
      <alignment horizontal="center"/>
    </xf>
    <xf numFmtId="0" fontId="14" fillId="0" borderId="5" xfId="0" applyFont="1" applyBorder="1"/>
    <xf numFmtId="0" fontId="14" fillId="0" borderId="6" xfId="0" applyFont="1" applyBorder="1"/>
    <xf numFmtId="165" fontId="20" fillId="0" borderId="17" xfId="8" applyNumberFormat="1" applyFont="1" applyBorder="1" applyAlignment="1" applyProtection="1">
      <alignment horizontal="center"/>
      <protection hidden="1"/>
    </xf>
    <xf numFmtId="165" fontId="20" fillId="0" borderId="17" xfId="9" applyNumberFormat="1" applyFont="1" applyBorder="1" applyAlignment="1" applyProtection="1">
      <alignment horizontal="center"/>
      <protection hidden="1"/>
    </xf>
    <xf numFmtId="165" fontId="21" fillId="0" borderId="19" xfId="0" applyNumberFormat="1" applyFont="1" applyBorder="1" applyAlignment="1" applyProtection="1">
      <alignment horizontal="center"/>
      <protection hidden="1"/>
    </xf>
    <xf numFmtId="165" fontId="20" fillId="0" borderId="20" xfId="0" applyNumberFormat="1" applyFont="1" applyBorder="1"/>
    <xf numFmtId="1" fontId="14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/>
    </xf>
    <xf numFmtId="165" fontId="15" fillId="0" borderId="0" xfId="0" applyNumberFormat="1" applyFont="1"/>
    <xf numFmtId="0" fontId="14" fillId="0" borderId="0" xfId="0" applyFont="1" applyAlignment="1">
      <alignment horizontal="center"/>
    </xf>
    <xf numFmtId="165" fontId="14" fillId="0" borderId="0" xfId="0" applyNumberFormat="1" applyFont="1"/>
    <xf numFmtId="0" fontId="16" fillId="0" borderId="0" xfId="0" applyFont="1"/>
    <xf numFmtId="0" fontId="16" fillId="0" borderId="0" xfId="5" applyFont="1"/>
    <xf numFmtId="0" fontId="23" fillId="0" borderId="0" xfId="5" applyFont="1" applyAlignment="1">
      <alignment horizontal="center"/>
    </xf>
    <xf numFmtId="0" fontId="22" fillId="0" borderId="0" xfId="0" applyFont="1"/>
    <xf numFmtId="165" fontId="16" fillId="0" borderId="15" xfId="0" applyNumberFormat="1" applyFont="1" applyBorder="1" applyAlignment="1">
      <alignment wrapText="1"/>
    </xf>
    <xf numFmtId="165" fontId="16" fillId="0" borderId="15" xfId="0" applyNumberFormat="1" applyFont="1" applyBorder="1"/>
    <xf numFmtId="1" fontId="13" fillId="0" borderId="0" xfId="0" applyNumberFormat="1" applyFont="1"/>
    <xf numFmtId="165" fontId="22" fillId="0" borderId="17" xfId="0" applyNumberFormat="1" applyFont="1" applyBorder="1"/>
    <xf numFmtId="165" fontId="22" fillId="0" borderId="17" xfId="8" applyNumberFormat="1" applyFont="1" applyBorder="1" applyAlignment="1" applyProtection="1">
      <alignment horizontal="center"/>
      <protection hidden="1"/>
    </xf>
    <xf numFmtId="0" fontId="24" fillId="0" borderId="0" xfId="0" applyFont="1"/>
    <xf numFmtId="165" fontId="21" fillId="0" borderId="33" xfId="0" applyNumberFormat="1" applyFont="1" applyBorder="1" applyAlignment="1">
      <alignment horizontal="center" wrapText="1"/>
    </xf>
    <xf numFmtId="165" fontId="21" fillId="0" borderId="36" xfId="0" applyNumberFormat="1" applyFont="1" applyBorder="1" applyAlignment="1">
      <alignment horizontal="center" wrapText="1"/>
    </xf>
    <xf numFmtId="165" fontId="21" fillId="0" borderId="37" xfId="0" applyNumberFormat="1" applyFont="1" applyBorder="1" applyAlignment="1">
      <alignment horizontal="center"/>
    </xf>
    <xf numFmtId="165" fontId="21" fillId="0" borderId="37" xfId="0" applyNumberFormat="1" applyFont="1" applyBorder="1" applyAlignment="1">
      <alignment horizontal="center" wrapText="1"/>
    </xf>
    <xf numFmtId="165" fontId="21" fillId="0" borderId="37" xfId="0" applyNumberFormat="1" applyFont="1" applyBorder="1" applyAlignment="1" applyProtection="1">
      <alignment horizontal="center"/>
      <protection hidden="1"/>
    </xf>
    <xf numFmtId="0" fontId="22" fillId="0" borderId="9" xfId="0" applyFont="1" applyBorder="1"/>
    <xf numFmtId="0" fontId="22" fillId="0" borderId="10" xfId="0" applyFont="1" applyBorder="1"/>
    <xf numFmtId="0" fontId="22" fillId="0" borderId="38" xfId="0" applyFont="1" applyBorder="1"/>
    <xf numFmtId="0" fontId="22" fillId="0" borderId="39" xfId="0" applyFont="1" applyBorder="1"/>
    <xf numFmtId="0" fontId="22" fillId="0" borderId="38" xfId="0" applyFont="1" applyBorder="1" applyAlignment="1">
      <alignment vertical="center"/>
    </xf>
    <xf numFmtId="0" fontId="22" fillId="0" borderId="31" xfId="0" applyFont="1" applyBorder="1"/>
    <xf numFmtId="0" fontId="22" fillId="0" borderId="24" xfId="0" applyFont="1" applyBorder="1"/>
    <xf numFmtId="0" fontId="22" fillId="0" borderId="32" xfId="0" applyFont="1" applyBorder="1"/>
    <xf numFmtId="0" fontId="25" fillId="0" borderId="9" xfId="0" applyFont="1" applyBorder="1" applyAlignment="1">
      <alignment wrapText="1"/>
    </xf>
    <xf numFmtId="0" fontId="25" fillId="0" borderId="10" xfId="0" applyFont="1" applyBorder="1" applyAlignment="1">
      <alignment wrapText="1"/>
    </xf>
    <xf numFmtId="0" fontId="26" fillId="0" borderId="38" xfId="0" applyFont="1" applyBorder="1"/>
    <xf numFmtId="0" fontId="26" fillId="0" borderId="0" xfId="0" applyFont="1"/>
    <xf numFmtId="0" fontId="26" fillId="0" borderId="39" xfId="0" applyFont="1" applyBorder="1"/>
    <xf numFmtId="0" fontId="26" fillId="0" borderId="31" xfId="0" applyFont="1" applyBorder="1"/>
    <xf numFmtId="0" fontId="26" fillId="0" borderId="24" xfId="0" applyFont="1" applyBorder="1"/>
    <xf numFmtId="0" fontId="26" fillId="0" borderId="32" xfId="0" applyFont="1" applyBorder="1"/>
    <xf numFmtId="165" fontId="21" fillId="0" borderId="15" xfId="0" applyNumberFormat="1" applyFont="1" applyBorder="1" applyAlignment="1">
      <alignment wrapText="1"/>
    </xf>
    <xf numFmtId="0" fontId="27" fillId="0" borderId="11" xfId="0" applyFont="1" applyBorder="1" applyAlignment="1">
      <alignment wrapText="1"/>
    </xf>
    <xf numFmtId="0" fontId="28" fillId="0" borderId="11" xfId="0" applyFont="1" applyBorder="1" applyAlignment="1">
      <alignment wrapText="1"/>
    </xf>
    <xf numFmtId="0" fontId="0" fillId="0" borderId="25" xfId="0" applyBorder="1"/>
    <xf numFmtId="0" fontId="14" fillId="0" borderId="0" xfId="0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0" fontId="14" fillId="0" borderId="0" xfId="11" applyFont="1" applyAlignment="1">
      <alignment horizontal="center" vertical="center"/>
    </xf>
    <xf numFmtId="167" fontId="14" fillId="0" borderId="0" xfId="11" applyNumberFormat="1" applyFont="1" applyAlignment="1">
      <alignment horizontal="center" vertical="center"/>
    </xf>
    <xf numFmtId="1" fontId="14" fillId="0" borderId="0" xfId="11" applyNumberFormat="1" applyFont="1" applyAlignment="1">
      <alignment horizontal="center" vertical="center"/>
    </xf>
    <xf numFmtId="0" fontId="14" fillId="3" borderId="0" xfId="11" applyFont="1" applyFill="1" applyAlignment="1">
      <alignment horizontal="center" vertical="center"/>
    </xf>
    <xf numFmtId="1" fontId="14" fillId="3" borderId="0" xfId="11" applyNumberFormat="1" applyFont="1" applyFill="1" applyAlignment="1">
      <alignment horizontal="center" vertical="center"/>
    </xf>
    <xf numFmtId="0" fontId="14" fillId="0" borderId="0" xfId="11" applyFont="1" applyAlignment="1">
      <alignment horizontal="center"/>
    </xf>
    <xf numFmtId="0" fontId="15" fillId="0" borderId="0" xfId="11" applyFont="1" applyAlignment="1">
      <alignment horizontal="center"/>
    </xf>
    <xf numFmtId="167" fontId="14" fillId="0" borderId="0" xfId="11" applyNumberFormat="1" applyFont="1" applyAlignment="1">
      <alignment horizontal="center"/>
    </xf>
    <xf numFmtId="167" fontId="14" fillId="3" borderId="0" xfId="11" applyNumberFormat="1" applyFont="1" applyFill="1" applyAlignment="1">
      <alignment horizontal="center" vertical="center"/>
    </xf>
    <xf numFmtId="165" fontId="14" fillId="0" borderId="42" xfId="0" applyNumberFormat="1" applyFont="1" applyBorder="1" applyAlignment="1">
      <alignment horizontal="center"/>
    </xf>
    <xf numFmtId="0" fontId="14" fillId="0" borderId="42" xfId="0" applyFont="1" applyBorder="1"/>
    <xf numFmtId="165" fontId="20" fillId="0" borderId="37" xfId="0" applyNumberFormat="1" applyFont="1" applyBorder="1"/>
    <xf numFmtId="165" fontId="22" fillId="0" borderId="37" xfId="0" applyNumberFormat="1" applyFont="1" applyBorder="1" applyAlignment="1" applyProtection="1">
      <alignment horizontal="center"/>
      <protection hidden="1"/>
    </xf>
    <xf numFmtId="165" fontId="20" fillId="0" borderId="37" xfId="0" applyNumberFormat="1" applyFont="1" applyBorder="1" applyAlignment="1" applyProtection="1">
      <alignment horizontal="center"/>
      <protection hidden="1"/>
    </xf>
    <xf numFmtId="165" fontId="22" fillId="0" borderId="21" xfId="0" applyNumberFormat="1" applyFont="1" applyBorder="1"/>
    <xf numFmtId="165" fontId="14" fillId="0" borderId="16" xfId="0" applyNumberFormat="1" applyFont="1" applyBorder="1" applyAlignment="1">
      <alignment horizontal="center"/>
    </xf>
    <xf numFmtId="165" fontId="14" fillId="0" borderId="17" xfId="0" applyNumberFormat="1" applyFont="1" applyBorder="1" applyAlignment="1">
      <alignment horizontal="center"/>
    </xf>
    <xf numFmtId="1" fontId="15" fillId="0" borderId="0" xfId="0" applyNumberFormat="1" applyFont="1"/>
    <xf numFmtId="0" fontId="34" fillId="0" borderId="0" xfId="0" applyFont="1" applyAlignment="1">
      <alignment horizontal="center"/>
    </xf>
    <xf numFmtId="1" fontId="20" fillId="0" borderId="0" xfId="11" applyNumberFormat="1" applyFont="1" applyAlignment="1">
      <alignment horizontal="center" vertical="center"/>
    </xf>
    <xf numFmtId="0" fontId="20" fillId="0" borderId="0" xfId="11" applyFont="1" applyAlignment="1">
      <alignment horizontal="center"/>
    </xf>
    <xf numFmtId="167" fontId="20" fillId="0" borderId="0" xfId="11" applyNumberFormat="1" applyFont="1" applyAlignment="1">
      <alignment horizontal="center"/>
    </xf>
    <xf numFmtId="168" fontId="14" fillId="0" borderId="0" xfId="8" applyNumberFormat="1" applyFont="1"/>
    <xf numFmtId="0" fontId="36" fillId="5" borderId="30" xfId="0" applyFont="1" applyFill="1" applyBorder="1" applyAlignment="1">
      <alignment horizontal="center"/>
    </xf>
    <xf numFmtId="0" fontId="37" fillId="5" borderId="29" xfId="0" applyFont="1" applyFill="1" applyBorder="1"/>
    <xf numFmtId="168" fontId="37" fillId="5" borderId="28" xfId="8" applyNumberFormat="1" applyFont="1" applyFill="1" applyBorder="1"/>
    <xf numFmtId="0" fontId="37" fillId="0" borderId="23" xfId="0" applyFont="1" applyBorder="1"/>
    <xf numFmtId="0" fontId="36" fillId="0" borderId="40" xfId="0" applyFont="1" applyBorder="1" applyAlignment="1">
      <alignment horizontal="center"/>
    </xf>
    <xf numFmtId="0" fontId="36" fillId="5" borderId="27" xfId="0" applyFont="1" applyFill="1" applyBorder="1" applyAlignment="1">
      <alignment horizontal="center"/>
    </xf>
    <xf numFmtId="0" fontId="37" fillId="5" borderId="40" xfId="0" applyFont="1" applyFill="1" applyBorder="1"/>
    <xf numFmtId="168" fontId="37" fillId="5" borderId="26" xfId="8" applyNumberFormat="1" applyFont="1" applyFill="1" applyBorder="1"/>
    <xf numFmtId="0" fontId="36" fillId="5" borderId="14" xfId="0" applyFont="1" applyFill="1" applyBorder="1" applyAlignment="1">
      <alignment horizontal="center"/>
    </xf>
    <xf numFmtId="0" fontId="37" fillId="5" borderId="13" xfId="0" applyFont="1" applyFill="1" applyBorder="1"/>
    <xf numFmtId="168" fontId="37" fillId="5" borderId="12" xfId="8" applyNumberFormat="1" applyFont="1" applyFill="1" applyBorder="1"/>
    <xf numFmtId="0" fontId="36" fillId="5" borderId="35" xfId="0" applyFont="1" applyFill="1" applyBorder="1" applyAlignment="1">
      <alignment horizontal="center" vertical="top" wrapText="1"/>
    </xf>
    <xf numFmtId="0" fontId="36" fillId="5" borderId="41" xfId="0" applyFont="1" applyFill="1" applyBorder="1" applyAlignment="1">
      <alignment horizontal="center" vertical="top" wrapText="1"/>
    </xf>
    <xf numFmtId="0" fontId="36" fillId="5" borderId="34" xfId="0" applyFont="1" applyFill="1" applyBorder="1" applyAlignment="1">
      <alignment horizontal="center" vertical="top" wrapText="1"/>
    </xf>
    <xf numFmtId="0" fontId="37" fillId="0" borderId="0" xfId="0" applyFont="1"/>
    <xf numFmtId="0" fontId="36" fillId="0" borderId="0" xfId="0" applyFont="1"/>
    <xf numFmtId="1" fontId="36" fillId="0" borderId="0" xfId="0" applyNumberFormat="1" applyFont="1"/>
    <xf numFmtId="170" fontId="37" fillId="5" borderId="13" xfId="8" applyNumberFormat="1" applyFont="1" applyFill="1" applyBorder="1"/>
    <xf numFmtId="170" fontId="37" fillId="5" borderId="40" xfId="8" applyNumberFormat="1" applyFont="1" applyFill="1" applyBorder="1"/>
    <xf numFmtId="170" fontId="37" fillId="5" borderId="29" xfId="8" applyNumberFormat="1" applyFont="1" applyFill="1" applyBorder="1"/>
    <xf numFmtId="0" fontId="0" fillId="2" borderId="0" xfId="0" applyFill="1"/>
    <xf numFmtId="0" fontId="37" fillId="0" borderId="0" xfId="0" applyFont="1" applyBorder="1"/>
    <xf numFmtId="0" fontId="36" fillId="0" borderId="0" xfId="0" applyFont="1" applyBorder="1" applyAlignment="1">
      <alignment horizontal="center"/>
    </xf>
    <xf numFmtId="0" fontId="37" fillId="0" borderId="0" xfId="0" applyFont="1" applyFill="1" applyBorder="1"/>
    <xf numFmtId="0" fontId="36" fillId="0" borderId="0" xfId="0" applyFont="1" applyFill="1" applyBorder="1" applyAlignment="1">
      <alignment horizontal="center" vertical="top" wrapText="1"/>
    </xf>
    <xf numFmtId="0" fontId="36" fillId="0" borderId="0" xfId="0" applyFont="1" applyFill="1" applyBorder="1" applyAlignment="1">
      <alignment horizontal="center"/>
    </xf>
    <xf numFmtId="168" fontId="37" fillId="0" borderId="0" xfId="8" applyNumberFormat="1" applyFont="1" applyFill="1" applyBorder="1"/>
    <xf numFmtId="1" fontId="14" fillId="0" borderId="0" xfId="11" quotePrefix="1" applyNumberFormat="1" applyFont="1" applyAlignment="1">
      <alignment horizontal="center" vertical="center"/>
    </xf>
    <xf numFmtId="0" fontId="15" fillId="3" borderId="0" xfId="11" applyFont="1" applyFill="1" applyAlignment="1">
      <alignment horizontal="center" vertical="center"/>
    </xf>
    <xf numFmtId="167" fontId="15" fillId="0" borderId="0" xfId="11" applyNumberFormat="1" applyFont="1" applyAlignment="1">
      <alignment horizontal="center" vertical="center"/>
    </xf>
    <xf numFmtId="171" fontId="15" fillId="0" borderId="0" xfId="8" applyNumberFormat="1" applyFont="1" applyAlignment="1">
      <alignment horizontal="center" vertical="center"/>
    </xf>
    <xf numFmtId="1" fontId="15" fillId="0" borderId="0" xfId="11" applyNumberFormat="1" applyFont="1" applyAlignment="1">
      <alignment horizontal="center" vertical="center"/>
    </xf>
    <xf numFmtId="171" fontId="14" fillId="0" borderId="0" xfId="8" applyNumberFormat="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8" fillId="0" borderId="44" xfId="5" applyFont="1" applyBorder="1" applyAlignment="1">
      <alignment horizontal="center" vertical="center"/>
    </xf>
    <xf numFmtId="166" fontId="18" fillId="0" borderId="45" xfId="5" applyNumberFormat="1" applyFont="1" applyBorder="1" applyAlignment="1">
      <alignment horizontal="center" vertical="center"/>
    </xf>
    <xf numFmtId="0" fontId="18" fillId="0" borderId="45" xfId="5" applyFont="1" applyBorder="1" applyAlignment="1">
      <alignment horizontal="center" vertical="center"/>
    </xf>
    <xf numFmtId="0" fontId="18" fillId="2" borderId="45" xfId="5" applyFont="1" applyFill="1" applyBorder="1" applyAlignment="1">
      <alignment horizontal="center" vertical="center"/>
    </xf>
    <xf numFmtId="165" fontId="18" fillId="0" borderId="45" xfId="22" applyNumberFormat="1" applyFont="1" applyBorder="1" applyAlignment="1">
      <alignment horizontal="center" vertical="center"/>
    </xf>
    <xf numFmtId="165" fontId="18" fillId="0" borderId="46" xfId="5" applyNumberFormat="1" applyFont="1" applyBorder="1" applyAlignment="1">
      <alignment horizontal="center" vertical="center"/>
    </xf>
    <xf numFmtId="0" fontId="17" fillId="0" borderId="0" xfId="5" applyFont="1" applyAlignment="1">
      <alignment vertical="center"/>
    </xf>
    <xf numFmtId="0" fontId="17" fillId="0" borderId="43" xfId="5" applyFont="1" applyBorder="1" applyAlignment="1">
      <alignment horizontal="center" vertical="center"/>
    </xf>
    <xf numFmtId="166" fontId="17" fillId="0" borderId="43" xfId="5" applyNumberFormat="1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166" fontId="17" fillId="0" borderId="0" xfId="5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165" fontId="14" fillId="0" borderId="0" xfId="0" applyNumberFormat="1" applyFont="1" applyAlignment="1">
      <alignment vertical="center"/>
    </xf>
    <xf numFmtId="168" fontId="14" fillId="0" borderId="0" xfId="8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" fontId="15" fillId="0" borderId="0" xfId="0" applyNumberFormat="1" applyFont="1" applyAlignment="1">
      <alignment vertical="center"/>
    </xf>
    <xf numFmtId="165" fontId="15" fillId="0" borderId="0" xfId="0" applyNumberFormat="1" applyFont="1" applyAlignment="1">
      <alignment vertical="center"/>
    </xf>
    <xf numFmtId="168" fontId="15" fillId="0" borderId="0" xfId="8" applyNumberFormat="1" applyFont="1" applyAlignment="1">
      <alignment vertical="center"/>
    </xf>
    <xf numFmtId="0" fontId="40" fillId="4" borderId="40" xfId="0" applyFont="1" applyFill="1" applyBorder="1" applyAlignment="1">
      <alignment vertical="center"/>
    </xf>
    <xf numFmtId="0" fontId="41" fillId="4" borderId="40" xfId="0" applyFont="1" applyFill="1" applyBorder="1" applyAlignment="1">
      <alignment vertical="center"/>
    </xf>
    <xf numFmtId="0" fontId="15" fillId="0" borderId="0" xfId="0" applyFont="1" applyAlignment="1">
      <alignment horizontal="center" vertical="center" wrapText="1"/>
    </xf>
    <xf numFmtId="165" fontId="15" fillId="0" borderId="0" xfId="0" applyNumberFormat="1" applyFont="1" applyAlignment="1">
      <alignment horizontal="center" vertical="center" wrapText="1"/>
    </xf>
    <xf numFmtId="168" fontId="15" fillId="0" borderId="0" xfId="8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0" borderId="25" xfId="0" applyBorder="1" applyAlignment="1">
      <alignment vertical="center"/>
    </xf>
    <xf numFmtId="0" fontId="37" fillId="0" borderId="40" xfId="0" applyFont="1" applyBorder="1" applyAlignment="1">
      <alignment horizontal="center"/>
    </xf>
    <xf numFmtId="0" fontId="36" fillId="0" borderId="23" xfId="0" applyFont="1" applyBorder="1" applyAlignment="1">
      <alignment horizontal="center" vertical="top" wrapText="1"/>
    </xf>
    <xf numFmtId="0" fontId="37" fillId="0" borderId="0" xfId="0" applyFont="1" applyFill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6" fillId="0" borderId="0" xfId="0" applyFont="1" applyBorder="1" applyAlignment="1">
      <alignment horizontal="center" vertical="top" wrapText="1"/>
    </xf>
    <xf numFmtId="0" fontId="37" fillId="0" borderId="0" xfId="0" applyFont="1" applyAlignment="1">
      <alignment horizontal="center"/>
    </xf>
    <xf numFmtId="168" fontId="14" fillId="0" borderId="0" xfId="8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171" fontId="14" fillId="0" borderId="0" xfId="8" applyNumberFormat="1" applyFont="1" applyAlignment="1">
      <alignment horizontal="center"/>
    </xf>
    <xf numFmtId="0" fontId="17" fillId="2" borderId="43" xfId="5" applyFont="1" applyFill="1" applyBorder="1" applyAlignment="1">
      <alignment horizontal="center" vertical="center"/>
    </xf>
    <xf numFmtId="165" fontId="17" fillId="0" borderId="43" xfId="5" applyNumberFormat="1" applyFont="1" applyBorder="1" applyAlignment="1">
      <alignment horizontal="center" vertical="center"/>
    </xf>
    <xf numFmtId="0" fontId="17" fillId="2" borderId="40" xfId="5" applyFont="1" applyFill="1" applyBorder="1" applyAlignment="1">
      <alignment horizontal="center" vertical="center"/>
    </xf>
    <xf numFmtId="165" fontId="19" fillId="0" borderId="0" xfId="6" applyNumberFormat="1" applyFont="1" applyAlignment="1">
      <alignment horizontal="center" vertical="center"/>
    </xf>
    <xf numFmtId="165" fontId="17" fillId="0" borderId="0" xfId="5" applyNumberFormat="1" applyFont="1" applyAlignment="1">
      <alignment horizontal="center" vertical="center"/>
    </xf>
    <xf numFmtId="0" fontId="0" fillId="0" borderId="0" xfId="0" pivotButton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4" fillId="4" borderId="0" xfId="0" applyFont="1" applyFill="1" applyAlignment="1">
      <alignment vertical="center"/>
    </xf>
    <xf numFmtId="0" fontId="14" fillId="4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168" fontId="14" fillId="4" borderId="0" xfId="8" applyNumberFormat="1" applyFont="1" applyFill="1" applyAlignment="1">
      <alignment vertical="center"/>
    </xf>
    <xf numFmtId="168" fontId="0" fillId="0" borderId="0" xfId="8" applyNumberFormat="1" applyFont="1" applyAlignment="1">
      <alignment vertical="center"/>
    </xf>
    <xf numFmtId="168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 wrapText="1"/>
    </xf>
    <xf numFmtId="168" fontId="15" fillId="4" borderId="0" xfId="8" applyNumberFormat="1" applyFont="1" applyFill="1" applyAlignment="1">
      <alignment vertical="center"/>
    </xf>
    <xf numFmtId="168" fontId="38" fillId="0" borderId="0" xfId="0" applyNumberFormat="1" applyFont="1" applyAlignment="1">
      <alignment horizontal="center" vertical="center" wrapText="1"/>
    </xf>
    <xf numFmtId="168" fontId="38" fillId="0" borderId="0" xfId="0" applyNumberFormat="1" applyFont="1" applyAlignment="1">
      <alignment horizontal="center" vertical="center"/>
    </xf>
    <xf numFmtId="168" fontId="38" fillId="0" borderId="0" xfId="8" applyNumberFormat="1" applyFont="1" applyAlignment="1">
      <alignment vertical="center"/>
    </xf>
    <xf numFmtId="0" fontId="8" fillId="4" borderId="0" xfId="0" applyFont="1" applyFill="1" applyAlignment="1">
      <alignment vertical="center"/>
    </xf>
    <xf numFmtId="0" fontId="43" fillId="4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40" xfId="0" applyNumberFormat="1" applyBorder="1" applyAlignment="1">
      <alignment horizontal="center" vertical="center"/>
    </xf>
    <xf numFmtId="171" fontId="14" fillId="0" borderId="0" xfId="8" applyNumberFormat="1" applyFont="1" applyFill="1" applyAlignment="1">
      <alignment vertical="center"/>
    </xf>
    <xf numFmtId="171" fontId="15" fillId="0" borderId="0" xfId="8" applyNumberFormat="1" applyFont="1" applyFill="1" applyAlignment="1">
      <alignment vertical="center"/>
    </xf>
    <xf numFmtId="171" fontId="15" fillId="0" borderId="0" xfId="8" applyNumberFormat="1" applyFont="1" applyFill="1" applyAlignment="1">
      <alignment horizontal="center" vertical="center" wrapText="1"/>
    </xf>
    <xf numFmtId="171" fontId="16" fillId="0" borderId="40" xfId="8" applyNumberFormat="1" applyFont="1" applyFill="1" applyBorder="1" applyAlignment="1">
      <alignment vertical="center"/>
    </xf>
    <xf numFmtId="171" fontId="16" fillId="0" borderId="8" xfId="8" applyNumberFormat="1" applyFont="1" applyFill="1" applyBorder="1" applyAlignment="1">
      <alignment vertical="center"/>
    </xf>
    <xf numFmtId="1" fontId="13" fillId="4" borderId="0" xfId="0" applyNumberFormat="1" applyFont="1" applyFill="1" applyAlignment="1">
      <alignment vertical="center"/>
    </xf>
    <xf numFmtId="168" fontId="37" fillId="5" borderId="40" xfId="8" applyNumberFormat="1" applyFont="1" applyFill="1" applyBorder="1"/>
    <xf numFmtId="0" fontId="36" fillId="5" borderId="40" xfId="0" applyFont="1" applyFill="1" applyBorder="1" applyAlignment="1">
      <alignment horizontal="center"/>
    </xf>
    <xf numFmtId="0" fontId="36" fillId="0" borderId="43" xfId="0" applyFont="1" applyBorder="1" applyAlignment="1">
      <alignment horizontal="center"/>
    </xf>
    <xf numFmtId="0" fontId="37" fillId="0" borderId="5" xfId="0" applyFont="1" applyBorder="1"/>
    <xf numFmtId="0" fontId="37" fillId="0" borderId="44" xfId="0" applyFont="1" applyBorder="1"/>
    <xf numFmtId="0" fontId="36" fillId="0" borderId="47" xfId="0" applyFont="1" applyBorder="1" applyAlignment="1">
      <alignment vertical="top" wrapText="1"/>
    </xf>
    <xf numFmtId="0" fontId="36" fillId="5" borderId="44" xfId="0" applyFont="1" applyFill="1" applyBorder="1" applyAlignment="1">
      <alignment horizontal="center" vertical="top" wrapText="1"/>
    </xf>
    <xf numFmtId="0" fontId="36" fillId="5" borderId="45" xfId="0" applyFont="1" applyFill="1" applyBorder="1" applyAlignment="1">
      <alignment horizontal="center" vertical="top" wrapText="1"/>
    </xf>
    <xf numFmtId="0" fontId="36" fillId="5" borderId="46" xfId="0" applyFont="1" applyFill="1" applyBorder="1" applyAlignment="1">
      <alignment horizontal="center" vertical="top" wrapText="1"/>
    </xf>
    <xf numFmtId="170" fontId="37" fillId="5" borderId="48" xfId="8" applyNumberFormat="1" applyFont="1" applyFill="1" applyBorder="1"/>
    <xf numFmtId="170" fontId="37" fillId="5" borderId="49" xfId="8" applyNumberFormat="1" applyFont="1" applyFill="1" applyBorder="1"/>
    <xf numFmtId="170" fontId="37" fillId="5" borderId="50" xfId="8" applyNumberFormat="1" applyFont="1" applyFill="1" applyBorder="1"/>
    <xf numFmtId="168" fontId="37" fillId="5" borderId="48" xfId="8" applyNumberFormat="1" applyFont="1" applyFill="1" applyBorder="1"/>
    <xf numFmtId="0" fontId="37" fillId="5" borderId="49" xfId="0" applyFont="1" applyFill="1" applyBorder="1"/>
    <xf numFmtId="0" fontId="36" fillId="5" borderId="50" xfId="0" applyFont="1" applyFill="1" applyBorder="1" applyAlignment="1">
      <alignment horizontal="center"/>
    </xf>
    <xf numFmtId="0" fontId="36" fillId="0" borderId="12" xfId="0" applyFont="1" applyBorder="1" applyAlignment="1">
      <alignment horizontal="center"/>
    </xf>
    <xf numFmtId="0" fontId="37" fillId="0" borderId="51" xfId="0" applyFont="1" applyBorder="1"/>
    <xf numFmtId="168" fontId="37" fillId="5" borderId="13" xfId="8" applyNumberFormat="1" applyFont="1" applyFill="1" applyBorder="1"/>
    <xf numFmtId="0" fontId="36" fillId="5" borderId="13" xfId="0" applyFont="1" applyFill="1" applyBorder="1" applyAlignment="1">
      <alignment horizontal="center"/>
    </xf>
    <xf numFmtId="0" fontId="36" fillId="0" borderId="26" xfId="0" applyFont="1" applyBorder="1" applyAlignment="1">
      <alignment horizontal="center"/>
    </xf>
    <xf numFmtId="0" fontId="36" fillId="0" borderId="28" xfId="0" applyFont="1" applyBorder="1" applyAlignment="1">
      <alignment horizontal="center"/>
    </xf>
    <xf numFmtId="0" fontId="37" fillId="0" borderId="52" xfId="0" applyFont="1" applyBorder="1"/>
    <xf numFmtId="168" fontId="37" fillId="5" borderId="29" xfId="8" applyNumberFormat="1" applyFont="1" applyFill="1" applyBorder="1"/>
    <xf numFmtId="0" fontId="36" fillId="5" borderId="29" xfId="0" applyFont="1" applyFill="1" applyBorder="1" applyAlignment="1">
      <alignment horizontal="center"/>
    </xf>
    <xf numFmtId="1" fontId="14" fillId="0" borderId="0" xfId="0" applyNumberFormat="1" applyFont="1"/>
    <xf numFmtId="0" fontId="14" fillId="4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38" fillId="0" borderId="40" xfId="0" applyFont="1" applyFill="1" applyBorder="1" applyAlignment="1">
      <alignment vertical="center"/>
    </xf>
    <xf numFmtId="0" fontId="0" fillId="0" borderId="40" xfId="0" applyFont="1" applyFill="1" applyBorder="1" applyAlignment="1">
      <alignment vertical="center"/>
    </xf>
    <xf numFmtId="0" fontId="15" fillId="2" borderId="0" xfId="11" applyFont="1" applyFill="1" applyAlignment="1">
      <alignment horizontal="center" vertical="center"/>
    </xf>
    <xf numFmtId="0" fontId="15" fillId="2" borderId="0" xfId="11" applyFont="1" applyFill="1" applyAlignment="1">
      <alignment horizontal="center"/>
    </xf>
    <xf numFmtId="164" fontId="0" fillId="0" borderId="0" xfId="8" applyFont="1" applyAlignment="1">
      <alignment vertical="center"/>
    </xf>
    <xf numFmtId="0" fontId="38" fillId="0" borderId="45" xfId="0" applyFont="1" applyFill="1" applyBorder="1" applyAlignment="1">
      <alignment vertical="center"/>
    </xf>
    <xf numFmtId="164" fontId="38" fillId="0" borderId="46" xfId="8" applyFont="1" applyBorder="1" applyAlignment="1">
      <alignment vertical="center"/>
    </xf>
    <xf numFmtId="0" fontId="33" fillId="0" borderId="12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164" fontId="38" fillId="0" borderId="14" xfId="8" applyFont="1" applyBorder="1" applyAlignment="1">
      <alignment vertical="center" wrapText="1"/>
    </xf>
    <xf numFmtId="0" fontId="0" fillId="0" borderId="26" xfId="0" applyFont="1" applyFill="1" applyBorder="1" applyAlignment="1">
      <alignment horizontal="center" vertical="center"/>
    </xf>
    <xf numFmtId="164" fontId="38" fillId="0" borderId="27" xfId="8" applyFont="1" applyBorder="1" applyAlignment="1">
      <alignment vertical="center"/>
    </xf>
    <xf numFmtId="0" fontId="0" fillId="0" borderId="28" xfId="0" applyFont="1" applyFill="1" applyBorder="1" applyAlignment="1">
      <alignment horizontal="center" vertical="center"/>
    </xf>
    <xf numFmtId="0" fontId="38" fillId="0" borderId="29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164" fontId="38" fillId="0" borderId="30" xfId="8" applyFont="1" applyBorder="1" applyAlignment="1">
      <alignment vertical="center"/>
    </xf>
    <xf numFmtId="0" fontId="45" fillId="0" borderId="40" xfId="0" applyFont="1" applyFill="1" applyBorder="1" applyAlignment="1">
      <alignment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164" fontId="14" fillId="0" borderId="0" xfId="8" applyFon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0" fontId="18" fillId="2" borderId="40" xfId="5" applyFont="1" applyFill="1" applyBorder="1" applyAlignment="1">
      <alignment horizontal="center" vertical="center"/>
    </xf>
    <xf numFmtId="0" fontId="18" fillId="0" borderId="0" xfId="5" applyFont="1" applyFill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46" fillId="0" borderId="0" xfId="0" pivotButton="1" applyFont="1"/>
    <xf numFmtId="0" fontId="46" fillId="0" borderId="0" xfId="0" applyFont="1"/>
    <xf numFmtId="0" fontId="47" fillId="0" borderId="0" xfId="0" pivotButton="1" applyFont="1"/>
    <xf numFmtId="0" fontId="47" fillId="0" borderId="0" xfId="0" applyFont="1"/>
    <xf numFmtId="0" fontId="48" fillId="0" borderId="40" xfId="0" applyFont="1" applyBorder="1"/>
    <xf numFmtId="165" fontId="47" fillId="0" borderId="40" xfId="0" applyNumberFormat="1" applyFont="1" applyBorder="1"/>
    <xf numFmtId="0" fontId="47" fillId="0" borderId="40" xfId="0" applyFont="1" applyBorder="1"/>
    <xf numFmtId="0" fontId="46" fillId="0" borderId="0" xfId="0" pivotButton="1" applyFont="1" applyAlignment="1">
      <alignment horizontal="center" wrapText="1"/>
    </xf>
    <xf numFmtId="0" fontId="46" fillId="0" borderId="0" xfId="0" applyFont="1" applyAlignment="1">
      <alignment horizontal="center" wrapText="1"/>
    </xf>
    <xf numFmtId="0" fontId="46" fillId="0" borderId="40" xfId="0" applyNumberFormat="1" applyFont="1" applyBorder="1"/>
    <xf numFmtId="168" fontId="46" fillId="0" borderId="40" xfId="0" applyNumberFormat="1" applyFont="1" applyBorder="1"/>
    <xf numFmtId="165" fontId="46" fillId="0" borderId="40" xfId="0" applyNumberFormat="1" applyFont="1" applyBorder="1"/>
    <xf numFmtId="0" fontId="46" fillId="0" borderId="40" xfId="0" applyFont="1" applyBorder="1"/>
    <xf numFmtId="0" fontId="47" fillId="0" borderId="40" xfId="0" pivotButton="1" applyFont="1" applyBorder="1"/>
    <xf numFmtId="0" fontId="49" fillId="0" borderId="40" xfId="0" pivotButton="1" applyFont="1" applyBorder="1"/>
    <xf numFmtId="168" fontId="48" fillId="0" borderId="40" xfId="0" applyNumberFormat="1" applyFont="1" applyBorder="1"/>
    <xf numFmtId="169" fontId="0" fillId="0" borderId="40" xfId="0" applyNumberFormat="1" applyBorder="1" applyAlignment="1">
      <alignment horizontal="center" vertical="center"/>
    </xf>
    <xf numFmtId="0" fontId="18" fillId="2" borderId="0" xfId="5" applyFont="1" applyFill="1" applyBorder="1" applyAlignment="1">
      <alignment horizontal="center" vertical="center"/>
    </xf>
    <xf numFmtId="0" fontId="15" fillId="2" borderId="40" xfId="11" applyFont="1" applyFill="1" applyBorder="1" applyAlignment="1">
      <alignment horizontal="center"/>
    </xf>
    <xf numFmtId="0" fontId="15" fillId="2" borderId="40" xfId="11" applyFont="1" applyFill="1" applyBorder="1" applyAlignment="1">
      <alignment horizontal="center" vertical="center"/>
    </xf>
    <xf numFmtId="0" fontId="15" fillId="2" borderId="0" xfId="11" applyFont="1" applyFill="1" applyBorder="1" applyAlignment="1">
      <alignment horizontal="center"/>
    </xf>
    <xf numFmtId="0" fontId="15" fillId="2" borderId="0" xfId="11" applyFont="1" applyFill="1" applyBorder="1" applyAlignment="1">
      <alignment horizontal="center" vertical="center"/>
    </xf>
    <xf numFmtId="0" fontId="38" fillId="0" borderId="0" xfId="0" applyFont="1"/>
    <xf numFmtId="1" fontId="36" fillId="5" borderId="9" xfId="0" applyNumberFormat="1" applyFont="1" applyFill="1" applyBorder="1" applyAlignment="1"/>
    <xf numFmtId="0" fontId="36" fillId="5" borderId="10" xfId="0" applyFont="1" applyFill="1" applyBorder="1" applyAlignment="1"/>
    <xf numFmtId="0" fontId="36" fillId="5" borderId="11" xfId="0" applyFont="1" applyFill="1" applyBorder="1" applyAlignment="1"/>
    <xf numFmtId="0" fontId="15" fillId="0" borderId="0" xfId="11" applyFont="1" applyAlignment="1">
      <alignment horizontal="center" vertical="center"/>
    </xf>
    <xf numFmtId="0" fontId="42" fillId="2" borderId="0" xfId="11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1" fontId="36" fillId="0" borderId="0" xfId="0" applyNumberFormat="1" applyFont="1" applyFill="1" applyBorder="1" applyAlignment="1">
      <alignment horizontal="center"/>
    </xf>
    <xf numFmtId="1" fontId="36" fillId="0" borderId="9" xfId="0" applyNumberFormat="1" applyFont="1" applyFill="1" applyBorder="1" applyAlignment="1">
      <alignment horizontal="center"/>
    </xf>
    <xf numFmtId="1" fontId="36" fillId="0" borderId="10" xfId="0" applyNumberFormat="1" applyFont="1" applyFill="1" applyBorder="1" applyAlignment="1">
      <alignment horizontal="center"/>
    </xf>
    <xf numFmtId="1" fontId="36" fillId="0" borderId="11" xfId="0" applyNumberFormat="1" applyFont="1" applyFill="1" applyBorder="1" applyAlignment="1">
      <alignment horizontal="center"/>
    </xf>
    <xf numFmtId="0" fontId="36" fillId="0" borderId="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36" fillId="0" borderId="10" xfId="0" applyFont="1" applyFill="1" applyBorder="1" applyAlignment="1">
      <alignment horizontal="center"/>
    </xf>
    <xf numFmtId="0" fontId="36" fillId="0" borderId="11" xfId="0" applyFont="1" applyFill="1" applyBorder="1" applyAlignment="1">
      <alignment horizontal="center"/>
    </xf>
    <xf numFmtId="1" fontId="33" fillId="0" borderId="0" xfId="0" applyNumberFormat="1" applyFont="1" applyAlignment="1">
      <alignment horizontal="center"/>
    </xf>
    <xf numFmtId="1" fontId="3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38" fillId="0" borderId="44" xfId="0" applyFont="1" applyFill="1" applyBorder="1" applyAlignment="1">
      <alignment horizontal="center" vertical="center"/>
    </xf>
    <xf numFmtId="0" fontId="38" fillId="0" borderId="45" xfId="0" applyFont="1" applyFill="1" applyBorder="1" applyAlignment="1">
      <alignment horizontal="center" vertical="center"/>
    </xf>
    <xf numFmtId="0" fontId="44" fillId="0" borderId="53" xfId="0" applyFont="1" applyBorder="1" applyAlignment="1">
      <alignment horizontal="center" vertical="center"/>
    </xf>
    <xf numFmtId="0" fontId="44" fillId="0" borderId="54" xfId="0" applyFont="1" applyBorder="1" applyAlignment="1">
      <alignment horizontal="center" vertical="center"/>
    </xf>
    <xf numFmtId="0" fontId="44" fillId="0" borderId="55" xfId="0" applyFont="1" applyBorder="1" applyAlignment="1">
      <alignment horizontal="center" vertical="center"/>
    </xf>
    <xf numFmtId="168" fontId="50" fillId="0" borderId="40" xfId="0" applyNumberFormat="1" applyFont="1" applyBorder="1"/>
  </cellXfs>
  <cellStyles count="37">
    <cellStyle name="Comma" xfId="8" builtinId="3"/>
    <cellStyle name="Comma 2" xfId="2"/>
    <cellStyle name="Comma 2 2" xfId="10"/>
    <cellStyle name="Comma 2 2 2" xfId="21"/>
    <cellStyle name="Comma 3" xfId="6"/>
    <cellStyle name="Comma 3 2" xfId="12"/>
    <cellStyle name="Comma 3 2 2" xfId="22"/>
    <cellStyle name="Comma 3 3" xfId="15"/>
    <cellStyle name="Comma 3 3 2" xfId="25"/>
    <cellStyle name="Comma 3 4" xfId="18"/>
    <cellStyle name="Comma 4" xfId="14"/>
    <cellStyle name="Comma 4 2" xfId="24"/>
    <cellStyle name="Comma 5" xfId="17"/>
    <cellStyle name="Comma 5 2" xfId="27"/>
    <cellStyle name="Comma 6" xfId="20"/>
    <cellStyle name="Comma 7" xfId="31"/>
    <cellStyle name="Comma 8" xfId="35"/>
    <cellStyle name="Hyperlink 2" xfId="29"/>
    <cellStyle name="Hyperlink 3" xfId="32"/>
    <cellStyle name="Normal" xfId="0" builtinId="0"/>
    <cellStyle name="Normal 2" xfId="1"/>
    <cellStyle name="Normal 3" xfId="3"/>
    <cellStyle name="Normal 3 2" xfId="33"/>
    <cellStyle name="Normal 3 3" xfId="36"/>
    <cellStyle name="Normal 4" xfId="4"/>
    <cellStyle name="Normal 4 2" xfId="11"/>
    <cellStyle name="Normal 5" xfId="5"/>
    <cellStyle name="Normal 6" xfId="7"/>
    <cellStyle name="Normal 6 2" xfId="13"/>
    <cellStyle name="Normal 6 2 2" xfId="23"/>
    <cellStyle name="Normal 6 3" xfId="16"/>
    <cellStyle name="Normal 6 3 2" xfId="26"/>
    <cellStyle name="Normal 6 4" xfId="19"/>
    <cellStyle name="Normal 7" xfId="28"/>
    <cellStyle name="Normal 8" xfId="30"/>
    <cellStyle name="Normal 9" xfId="34"/>
    <cellStyle name="Normal_Rays len-wt eqns" xfId="9"/>
  </cellStyles>
  <dxfs count="2178">
    <dxf>
      <alignment horizontal="center" readingOrder="0"/>
    </dxf>
    <dxf>
      <alignment horizontal="center" readingOrder="0"/>
    </dxf>
    <dxf>
      <font>
        <b/>
      </font>
    </dxf>
    <dxf>
      <font>
        <sz val="12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alignment vertical="center" readingOrder="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_ * #,##0.0_ ;_ * \-#,##0.0_ ;_ * &quot;-&quot;??_ ;_ @_ "/>
    </dxf>
    <dxf>
      <font>
        <name val="Arial Narrow"/>
        <scheme val="none"/>
      </font>
    </dxf>
    <dxf>
      <font>
        <sz val="9"/>
      </font>
    </dxf>
    <dxf>
      <numFmt numFmtId="168" formatCode="_ * #,##0.0_ ;_ * \-#,##0.0_ ;_ * &quot;-&quot;??_ ;_ @_ 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Arial Narrow"/>
        <scheme val="none"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</dxf>
    <dxf>
      <numFmt numFmtId="168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/>
      </font>
    </dxf>
    <dxf>
      <font>
        <sz val="11"/>
      </font>
    </dxf>
    <dxf>
      <numFmt numFmtId="165" formatCode="0.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name val="Arial Narrow"/>
        <scheme val="none"/>
      </font>
    </dxf>
    <dxf>
      <font>
        <sz val="9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8" formatCode="_ * #,##0.0_ ;_ * \-#,##0.0_ ;_ * &quot;-&quot;??_ ;_ @_ "/>
    </dxf>
    <dxf>
      <numFmt numFmtId="168" formatCode="_ * #,##0.0_ ;_ * \-#,##0.0_ ;_ * &quot;-&quot;??_ ;_ @_ "/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font>
        <b/>
      </font>
    </dxf>
    <dxf>
      <font>
        <sz val="12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alignment vertical="center" readingOrder="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_ * #,##0.0_ ;_ * \-#,##0.0_ ;_ * &quot;-&quot;??_ ;_ @_ "/>
    </dxf>
    <dxf>
      <font>
        <name val="Arial Narrow"/>
        <scheme val="none"/>
      </font>
    </dxf>
    <dxf>
      <font>
        <sz val="9"/>
      </font>
    </dxf>
    <dxf>
      <numFmt numFmtId="168" formatCode="_ * #,##0.0_ ;_ * \-#,##0.0_ ;_ * &quot;-&quot;??_ ;_ @_ 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Arial Narrow"/>
        <scheme val="none"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</dxf>
    <dxf>
      <numFmt numFmtId="168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/>
      </font>
    </dxf>
    <dxf>
      <font>
        <sz val="11"/>
      </font>
    </dxf>
    <dxf>
      <numFmt numFmtId="165" formatCode="0.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name val="Arial Narrow"/>
        <scheme val="none"/>
      </font>
    </dxf>
    <dxf>
      <font>
        <sz val="9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8" formatCode="_ * #,##0.0_ ;_ * \-#,##0.0_ ;_ * &quot;-&quot;??_ ;_ @_ "/>
    </dxf>
    <dxf>
      <numFmt numFmtId="168" formatCode="_ * #,##0.0_ ;_ * \-#,##0.0_ ;_ * &quot;-&quot;??_ ;_ @_ "/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8" formatCode="_ * #,##0.0_ ;_ * \-#,##0.0_ ;_ * &quot;-&quot;??_ ;_ @_ "/>
    </dxf>
    <dxf>
      <numFmt numFmtId="168" formatCode="_ * #,##0.0_ ;_ * \-#,##0.0_ ;_ * &quot;-&quot;??_ ;_ @_ "/>
    </dxf>
    <dxf>
      <font>
        <b/>
      </font>
    </dxf>
    <dxf>
      <font>
        <b/>
      </font>
    </dxf>
    <dxf>
      <font>
        <sz val="9"/>
      </font>
    </dxf>
    <dxf>
      <font>
        <name val="Arial Narrow"/>
        <scheme val="none"/>
      </font>
    </dxf>
    <dxf>
      <numFmt numFmtId="168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sz val="11"/>
      </font>
    </dxf>
    <dxf>
      <font>
        <b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8" formatCode="_ * #,##0.0_ ;_ * \-#,##0.0_ ;_ * &quot;-&quot;??_ ;_ @_ "/>
    </dxf>
    <dxf>
      <numFmt numFmtId="165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8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5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8" formatCode="_ * #,##0.0_ ;_ * \-#,##0.0_ ;_ * &quot;-&quot;??_ ;_ @_ "/>
    </dxf>
    <dxf>
      <numFmt numFmtId="168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>
      <tableStyleElement type="wholeTable" dxfId="2177"/>
    </tableStyle>
    <tableStyle name="PivotTable Style 2" table="0" count="2">
      <tableStyleElement type="wholeTable" dxfId="2176"/>
      <tableStyleElement type="headerRow" dxfId="2175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Toshiba Satellite" refreshedDate="44275.703027199073" createdVersion="6" refreshedVersion="6" minRefreshableVersion="3" recordCount="1114">
  <cacheSource type="worksheet">
    <worksheetSource ref="A1:M1451" sheet="DATA ENTRY"/>
  </cacheSource>
  <cacheFields count="13">
    <cacheField name="Competition" numFmtId="0">
      <sharedItems containsBlank="1" count="13">
        <s v="2021-NAT-D1"/>
        <s v="2021-NAT-D2"/>
        <s v="2021-NAT-D3"/>
        <m/>
        <s v="" u="1"/>
        <s v="2021-IC-L1" u="1"/>
        <s v="2020-IC-L1" u="1"/>
        <s v="2019-IC-L1" u="1"/>
        <s v="2019-IC-L2" u="1"/>
        <s v="2019-IC-L3" u="1"/>
        <s v="2019-IC-L4" u="1"/>
        <s v="2020-IC-L5" u="1"/>
        <s v="2019-IC-L5" u="1"/>
      </sharedItems>
    </cacheField>
    <cacheField name="Date" numFmtId="166">
      <sharedItems containsNonDate="0" containsDate="1" containsString="0" containsBlank="1" minDate="2021-03-18T00:00:00" maxDate="2021-03-21T00:00:00"/>
    </cacheField>
    <cacheField name="Venue" numFmtId="0">
      <sharedItems containsBlank="1"/>
    </cacheField>
    <cacheField name="ID" numFmtId="0">
      <sharedItems containsBlank="1" count="422">
        <s v="N0460"/>
        <s v="N0461"/>
        <s v="N0208"/>
        <s v="N0704"/>
        <s v="N0023"/>
        <s v="N0234"/>
        <s v="N0011"/>
        <s v="N0145"/>
        <s v="N0769"/>
        <s v="N0583"/>
        <s v="N0122"/>
        <s v="N0228"/>
        <s v="N0007"/>
        <s v="N0792"/>
        <s v="N0056"/>
        <s v="N0031"/>
        <s v="N0119"/>
        <s v="N0008"/>
        <s v="N0118"/>
        <s v="N0162"/>
        <s v="N0849"/>
        <s v="N0013"/>
        <s v="N0783"/>
        <s v="N0158"/>
        <s v="N0850"/>
        <s v="N0644"/>
        <s v="N0178"/>
        <s v="N0815"/>
        <s v="N0697"/>
        <s v="N0177"/>
        <s v="N0283"/>
        <s v="N0190"/>
        <s v="N0663"/>
        <s v="N0259"/>
        <s v="N0687"/>
        <s v="N0020"/>
        <s v="N0171"/>
        <s v="N0254"/>
        <s v="N0006"/>
        <s v="N0101"/>
        <s v="N0050"/>
        <s v="N0716"/>
        <s v="N0447"/>
        <s v="N0790"/>
        <s v="N0300"/>
        <s v="N0715"/>
        <s v="N0070"/>
        <s v="N0045"/>
        <s v="N0729"/>
        <s v="N0407"/>
        <s v="N0129"/>
        <s v="N0257"/>
        <s v="N0546"/>
        <s v="N0610"/>
        <s v="N0656"/>
        <s v="N0069"/>
        <s v="N0573"/>
        <s v="N0576"/>
        <s v="N0068"/>
        <s v="N0399"/>
        <s v="N0501"/>
        <s v="N0192"/>
        <s v="N0193"/>
        <s v="N0730"/>
        <s v="N0243"/>
        <s v="N0816"/>
        <s v="N0779"/>
        <s v="N0093"/>
        <s v="N0731"/>
        <s v="N0780"/>
        <s v="N0678"/>
        <s v="N0001"/>
        <s v="N0531"/>
        <s v="N0035"/>
        <s v="N0086"/>
        <s v="N0127"/>
        <s v="N0540"/>
        <s v="N0024"/>
        <s v="N0019"/>
        <s v="N0496"/>
        <s v="N0598"/>
        <s v="N0112"/>
        <s v="N0255"/>
        <s v="N0800"/>
        <s v="N0612"/>
        <s v="N0657"/>
        <s v="N0802"/>
        <s v="N0844"/>
        <s v="N0143"/>
        <s v="N0875"/>
        <s v="N0014"/>
        <s v="N0279"/>
        <s v="N0066"/>
        <s v="N0760"/>
        <s v="N0855"/>
        <s v="N0030"/>
        <s v="N0861"/>
        <s v="N0091"/>
        <s v="N0409"/>
        <s v="N0172"/>
        <s v="N0636"/>
        <s v="N0502"/>
        <s v="N0611"/>
        <s v="N0219"/>
        <s v="N0073"/>
        <s v="N0121"/>
        <s v="N0860"/>
        <s v="N0124"/>
        <s v="N0774"/>
        <s v="N0495"/>
        <s v="N0627"/>
        <s v="N0757"/>
        <s v="N0819"/>
        <s v="N0108"/>
        <s v="N0100"/>
        <s v="N0867"/>
        <s v="N0396"/>
        <s v="N0041"/>
        <s v="N0580"/>
        <s v="N0148"/>
        <s v="N0622"/>
        <s v="N0150"/>
        <s v="N0667"/>
        <s v="N0873"/>
        <s v="N0180"/>
        <s v="N0709"/>
        <s v="N0026"/>
        <s v="N0195"/>
        <s v="N0044"/>
        <s v="N0588"/>
        <s v="N0095"/>
        <s v="N0515"/>
        <s v="N0307"/>
        <m/>
        <s v="N0036" u="1"/>
        <s v="N0111" u="1"/>
        <s v="N0227" u="1"/>
        <s v="N0302" u="1"/>
        <s v="N0418" u="1"/>
        <s v="N0064" u="1"/>
        <s v="N0330" u="1"/>
        <s v="N0828" u="1"/>
        <s v="N0092" u="1"/>
        <s v="N0136" u="1"/>
        <s v="N0211" u="1"/>
        <s v="N0518" u="1"/>
        <s v="N0740" u="1"/>
        <s v="N0856" u="1"/>
        <s v="N0017" u="1"/>
        <s v="N0089" u="1"/>
        <s v="N0621" u="1"/>
        <s v="N0812" u="1"/>
        <s v="N0311" u="1"/>
        <s v="N0427" u="1"/>
        <s v="N0765" u="1"/>
        <s v="N0530" u="1"/>
        <s v="N0721" u="1"/>
        <s v="N0793" u="1"/>
        <s v="N0674" u="1"/>
        <s v="N0865" u="1"/>
        <s v="N0098" u="1"/>
        <s v="N0173" u="1"/>
        <s v="N0217" u="1"/>
        <s v="N0289" u="1"/>
        <s v="N0555" u="1"/>
        <s v="N0054" u="1"/>
        <s v="N0511" u="1"/>
        <s v="N0699" u="1"/>
        <s v="N0818" u="1"/>
        <s v="N0010" u="1"/>
        <s v="N0082" u="1"/>
        <s v="N0201" u="1"/>
        <s v="N0464" u="1"/>
        <s v="N0655" u="1"/>
        <s v="N0846" u="1"/>
        <s v="N0683" u="1"/>
        <s v="N0727" u="1"/>
        <s v="N0874" u="1"/>
        <s v="N0110" u="1"/>
        <s v="N0182" u="1"/>
        <s v="N0226" u="1"/>
        <s v="N0179" u="1"/>
        <s v="N0827" u="1"/>
        <s v="N0326" u="1"/>
        <s v="N0401" u="1"/>
        <s v="N0517" u="1"/>
        <s v="N0589" u="1"/>
        <s v="N0016" u="1"/>
        <s v="N0088" u="1"/>
        <s v="N0207" u="1"/>
        <s v="N0354" u="1"/>
        <s v="N0620" u="1"/>
        <s v="N0736" u="1"/>
        <s v="N0811" u="1"/>
        <s v="N0235" u="1"/>
        <s v="N0310" u="1"/>
        <s v="N0617" u="1"/>
        <s v="N0689" u="1"/>
        <s v="N0764" u="1"/>
        <s v="N0072" u="1"/>
        <s v="N0263" u="1"/>
        <s v="N0645" u="1"/>
        <s v="N0836" u="1"/>
        <s v="N0410" u="1"/>
        <s v="N0601" u="1"/>
        <s v="N0673" u="1"/>
        <s v="N0789" u="1"/>
        <s v="N0025" u="1"/>
        <s v="N0216" u="1"/>
        <s v="N0363" u="1"/>
        <s v="N0554" u="1"/>
        <s v="N0820" u="1"/>
        <s v="N0053" u="1"/>
        <s v="N0169" u="1"/>
        <s v="N0510" u="1"/>
        <s v="N0701" u="1"/>
        <s v="N0773" u="1"/>
        <s v="N0817" u="1"/>
        <s v="N0081" u="1"/>
        <s v="N0125" u="1"/>
        <s v="N0463" u="1"/>
        <s v="N0845" u="1"/>
        <s v="N0078" u="1"/>
        <s v="N0153" u="1"/>
        <s v="N0269" u="1"/>
        <s v="N0344" u="1"/>
        <s v="N0682" u="1"/>
        <s v="N0798" u="1"/>
        <s v="N0034" u="1"/>
        <s v="N0225" u="1"/>
        <s v="N0297" u="1"/>
        <s v="N0679" u="1"/>
        <s v="N0754" u="1"/>
        <s v="N0062" u="1"/>
        <s v="N0253" u="1"/>
        <s v="N0635" u="1"/>
        <s v="N0710" u="1"/>
        <s v="N0090" u="1"/>
        <s v="N0134" u="1"/>
        <s v="N0707" u="1"/>
        <s v="N0854" u="1"/>
        <s v="N0015" u="1"/>
        <s v="N0206" u="1"/>
        <s v="N0278" u="1"/>
        <s v="N0735" u="1"/>
        <s v="N0810" u="1"/>
        <s v="N0043" u="1"/>
        <s v="N0616" u="1"/>
        <s v="N0763" u="1"/>
        <s v="N0807" u="1"/>
        <s v="N0071" u="1"/>
        <s v="N0187" u="1"/>
        <s v="N0453" u="1"/>
        <s v="N0569" u="1"/>
        <s v="N0791" u="1"/>
        <s v="N0835" u="1"/>
        <s v="N0600" u="1"/>
        <s v="N0672" u="1"/>
        <s v="N0788" u="1"/>
        <s v="N0096" u="1"/>
        <s v="N0215" u="1"/>
        <s v="N0287" u="1"/>
        <s v="N0744" u="1"/>
        <s v="N0052" u="1"/>
        <s v="N0434" u="1"/>
        <s v="N0700" u="1"/>
        <s v="N0271" u="1"/>
        <s v="N0578" u="1"/>
        <s v="N0005" u="1"/>
        <s v="N0268" u="1"/>
        <s v="N0490" u="1"/>
        <s v="N0534" u="1"/>
        <s v="N0872" u="1"/>
        <s v="N0033" u="1"/>
        <s v="N0296" u="1"/>
        <s v="N0371" u="1"/>
        <s v="N0606" u="1"/>
        <s v="N0753" u="1"/>
        <s v="N0869" u="1"/>
        <s v="N0061" u="1"/>
        <s v="N0590" u="1"/>
        <s v="N0634" u="1"/>
        <s v="N0781" u="1"/>
        <s v="N0058" u="1"/>
        <s v="N0587" u="1"/>
        <s v="N0662" u="1"/>
        <s v="N0778" u="1"/>
        <s v="N0853" u="1"/>
        <s v="N0205" u="1"/>
        <s v="N0042" u="1"/>
        <s v="N0233" u="1"/>
        <s v="N0380" u="1"/>
        <s v="N0762" u="1"/>
        <s v="N0039" u="1"/>
        <s v="N0114" u="1"/>
        <s v="N0643" u="1"/>
        <s v="N0834" u="1"/>
        <s v="N0067" u="1"/>
        <s v="N0142" u="1"/>
        <s v="N0258" u="1"/>
        <s v="N0333" u="1"/>
        <s v="N0862" u="1"/>
        <s v="N0170" u="1"/>
        <s v="N0214" u="1"/>
        <s v="N0859" u="1"/>
        <s v="N0051" u="1"/>
        <s v="N0242" u="1"/>
        <s v="N0696" u="1"/>
        <s v="N0123" u="1"/>
        <s v="N0505" u="1"/>
        <s v="N0768" u="1"/>
        <s v="N0004" u="1"/>
        <s v="N0076" u="1"/>
        <s v="N0151" u="1"/>
        <s v="N0680" u="1"/>
        <s v="N0796" u="1"/>
        <s v="N0871" u="1"/>
        <s v="N0032" u="1"/>
        <s v="N0561" u="1"/>
        <s v="N0868" u="1"/>
        <s v="N0060" u="1"/>
        <s v="N0367" u="1"/>
        <s v="N0749" u="1"/>
        <s v="N0824" u="1"/>
        <s v="N0057" u="1"/>
        <s v="N0132" u="1"/>
        <s v="N0514" u="1"/>
        <s v="N0705" u="1"/>
        <s v="N0777" u="1"/>
        <s v="N0852" u="1"/>
        <s v="N0160" u="1"/>
        <s v="N0204" u="1"/>
        <s v="N0157" u="1"/>
        <s v="N0539" u="1"/>
        <s v="N0761" u="1"/>
        <s v="N0877" u="1"/>
        <s v="N0113" u="1"/>
        <s v="N0185" u="1"/>
        <s v="N0229" u="1"/>
        <s v="N0642" u="1"/>
        <s v="N0833" u="1"/>
        <s v="N0332" u="1"/>
        <s v="N0448" u="1"/>
        <s v="N0714" u="1"/>
        <s v="N0786" u="1"/>
        <s v="N0022" u="1"/>
        <s v="N0138" u="1"/>
        <s v="N0213" u="1"/>
        <s v="N0476" u="1"/>
        <s v="N0858" u="1"/>
        <s v="N0241" u="1"/>
        <s v="N0695" u="1"/>
        <s v="N0814" u="1"/>
        <s v="N0194" u="1"/>
        <s v="N0238" u="1"/>
        <s v="N0842" u="1"/>
        <s v="N0003" u="1"/>
        <s v="N0648" u="1"/>
        <s v="N0870" u="1"/>
        <s v="N0147" u="1"/>
        <s v="N0222" u="1"/>
        <s v="N0560" u="1"/>
        <s v="N0103" u="1"/>
        <s v="N0748" u="1"/>
        <s v="N0247" u="1"/>
        <s v="N0394" u="1"/>
        <s v="N0585" u="1"/>
        <s v="N0629" u="1"/>
        <s v="N0851" u="1"/>
        <s v="N0012" u="1"/>
        <s v="N0203" u="1"/>
        <s v="N0275" u="1"/>
        <s v="N0319" u="1"/>
        <s v="N0848" u="1"/>
        <s v="N0009" u="1"/>
        <s v="N0040" u="1"/>
        <s v="N0156" u="1"/>
        <s v="N0231" u="1"/>
        <s v="N0876" u="1"/>
        <s v="N0037" u="1"/>
        <s v="N0566" u="1"/>
        <s v="N0832" u="1"/>
        <s v="N0065" u="1"/>
        <s v="N0140" u="1"/>
        <s v="N0331" u="1"/>
        <s v="N0522" u="1"/>
        <s v="N0594" u="1"/>
        <s v="N0713" u="1"/>
        <s v="N0785" u="1"/>
        <s v="N0137" u="1"/>
        <s v="N0857" u="1"/>
        <s v="N0018" u="1"/>
        <s v="N0209" u="1"/>
        <s v="N0240" u="1"/>
        <s v="N0694" u="1"/>
        <s v="N0503" u="1"/>
        <s v="N0619" u="1"/>
        <s v="N0841" u="1"/>
        <s v="N0002" u="1"/>
        <s v="N0074" u="1"/>
        <s v="N0647" u="1"/>
        <s v="N0221" u="1"/>
        <s v="N0337" u="1"/>
        <s v="N0603" u="1"/>
        <s v="N0866" u="1"/>
        <s v="N0027" u="1"/>
        <s v="N0099" u="1"/>
        <s v="N0174" u="1"/>
        <s v="N0218" u="1"/>
        <s v="N0631" u="1"/>
        <s v="N0822" u="1"/>
        <s v="N0055" u="1"/>
        <s v="N0130" u="1"/>
        <s v="N0512" u="1"/>
        <s v="N0703" u="1"/>
        <s v="N0083" u="1"/>
        <s v="N0199" u="1"/>
        <s v="N0202" u="1"/>
        <s v="N0465" u="1"/>
        <s v="N0847" u="1"/>
        <s v="N0537" u="1"/>
        <s v="N0803" u="1"/>
      </sharedItems>
    </cacheField>
    <cacheField name="Name" numFmtId="0">
      <sharedItems containsBlank="1" count="313">
        <s v="Jaco"/>
        <s v="Andries"/>
        <s v="Adri"/>
        <s v="Kay"/>
        <s v="Jörg"/>
        <s v="Henning"/>
        <s v="Johan"/>
        <s v="Hennie"/>
        <s v="Sven"/>
        <s v="Karmen"/>
        <s v="Immo"/>
        <s v="Corne"/>
        <s v="Brian"/>
        <s v="Willem"/>
        <s v="Alec"/>
        <s v="Emil"/>
        <s v="Joe "/>
        <s v="Andre"/>
        <s v="Olaf"/>
        <s v="Coennie"/>
        <s v="Ryno"/>
        <s v="Roger"/>
        <s v="Stephan"/>
        <s v="Wanda"/>
        <s v="Mark"/>
        <s v="Devon"/>
        <s v="Lindie"/>
        <s v="Annelien"/>
        <s v="Kevin"/>
        <s v="Chris Junior"/>
        <s v="Allen"/>
        <s v="Henri"/>
        <s v="Barren"/>
        <s v="Morne"/>
        <s v="Grant"/>
        <s v="Nico"/>
        <s v="Tertius"/>
        <s v="Sean"/>
        <s v="Martin"/>
        <s v="Ivan"/>
        <s v="Danie"/>
        <s v="Gerhard"/>
        <s v="Herbert"/>
        <s v="Chrisjan"/>
        <s v="Gert"/>
        <s v="Renier"/>
        <s v="Pieter"/>
        <s v="Lu-Andre"/>
        <s v="Tian"/>
        <s v="Martinus"/>
        <s v="Hannes"/>
        <s v="Maritz"/>
        <s v="Rinus"/>
        <s v="Francois"/>
        <s v="Chris"/>
        <s v="Org"/>
        <s v="Otto"/>
        <s v="Jan"/>
        <s v="Michael"/>
        <s v="Wikus"/>
        <s v="Dirk"/>
        <s v="Herman"/>
        <s v="Wallace"/>
        <s v="Burger"/>
        <s v="Maryna"/>
        <s v="Tertia"/>
        <s v="Jacomien"/>
        <s v="Philip"/>
        <s v="Rudi(Jnr.)"/>
        <s v="Hendrik"/>
        <s v="Kiepie"/>
        <s v="Murray"/>
        <s v="Andrew"/>
        <s v="Rudi"/>
        <s v="Heiko"/>
        <s v="Armand"/>
        <s v="Johannes"/>
        <s v="Duan"/>
        <s v="Heiko Jnr"/>
        <s v="Terence"/>
        <s v="Ras"/>
        <s v="Nols"/>
        <s v="Daniel"/>
        <s v="Wenzel"/>
        <s v="Etienne"/>
        <s v="Norman"/>
        <s v="Deon"/>
        <s v="Andre-Louis "/>
        <s v="Pieter PJ"/>
        <s v="Lydia"/>
        <s v="Louis"/>
        <s v="Jean"/>
        <s v="Nadia"/>
        <s v="Marina"/>
        <s v="Lezelle"/>
        <s v="Adrian"/>
        <s v="Stefan Jnr"/>
        <s v="Francois Jnr"/>
        <s v="Eduard"/>
        <s v="Justin"/>
        <s v="Brandon"/>
        <s v="Krynauw"/>
        <s v="Dian"/>
        <s v="Werner"/>
        <s v="Raymond"/>
        <s v="Gunther"/>
        <s v="Flippie"/>
        <s v="Nadine"/>
        <s v="Nicolette"/>
        <s v="Elaine"/>
        <s v="Tiaan"/>
        <s v="Leon"/>
        <s v="Lourens"/>
        <s v="Simen"/>
        <m/>
        <s v="" u="1"/>
        <s v="Dale" u="1"/>
        <s v="Steyn" u="1"/>
        <s v="Pierre" u="1"/>
        <s v="Henko" u="1"/>
        <s v="Dakkie" u="1"/>
        <s v="Jan-Hendrik" u="1"/>
        <s v="Smit" u="1"/>
        <s v="Shaun" u="1"/>
        <s v="Cecilia" u="1"/>
        <s v="Leigh" u="1"/>
        <s v="Bennie" u="1"/>
        <s v="Gerhardus" u="1"/>
        <s v="Rene" u="1"/>
        <s v="Beatrice" u="1"/>
        <s v="Megan" u="1"/>
        <s v="Lesley" u="1"/>
        <s v="Handre" u="1"/>
        <s v="Riaan" u="1"/>
        <s v="Carlien" u="1"/>
        <s v="Clinton" u="1"/>
        <s v="Gerard" u="1"/>
        <s v="Garreth" u="1"/>
        <s v="Alessandro" u="1"/>
        <s v="Leandre" u="1"/>
        <s v="Kiaan" u="1"/>
        <s v="Willie" u="1"/>
        <s v="Coenraad" u="1"/>
        <s v="John-John" u="1"/>
        <s v="Louw" u="1"/>
        <s v="Stephen" u="1"/>
        <s v="PW" u="1"/>
        <s v="Angelique" u="1"/>
        <s v="Christo" u="1"/>
        <s v="Wilfred" u="1"/>
        <s v="Sigfried" u="1"/>
        <s v="Stefan" u="1"/>
        <s v="Hermien" u="1"/>
        <s v="Willem Louis" u="1"/>
        <s v="Toy" u="1"/>
        <s v="Chips" u="1"/>
        <s v="Melanie" u="1"/>
        <s v="Christopher" u="1"/>
        <s v="Hendrik JNR" u="1"/>
        <s v="Ritz" u="1"/>
        <s v="Dawie" u="1"/>
        <s v="Jaden" u="1"/>
        <s v="Stanley" u="1"/>
        <s v="Lawrence" u="1"/>
        <s v="Cecil" u="1"/>
        <s v="Roberto" u="1"/>
        <s v="Michael " u="1"/>
        <s v="Andy" u="1"/>
        <s v="Keith" u="1"/>
        <s v="Murry" u="1"/>
        <s v="Rene Charles" u="1"/>
        <s v="Sue" u="1"/>
        <s v="Lian" u="1"/>
        <s v="Walter" u="1"/>
        <s v="David" u="1"/>
        <s v="Karel" u="1"/>
        <s v="Iwan" u="1"/>
        <s v="Harald" u="1"/>
        <s v="Jacobus" u="1"/>
        <s v="Alex" u="1"/>
        <s v="Eric" u="1"/>
        <s v="Jeri" u="1"/>
        <s v="Stewart Karel" u="1"/>
        <s v="Flip" u="1"/>
        <s v="Colin" u="1"/>
        <s v="Kassie" u="1"/>
        <s v="Frikkie" u="1"/>
        <s v="Maritz JNR" u="1"/>
        <s v="SW" u="1"/>
        <s v="Stewart" u="1"/>
        <s v="Quintin" u="1"/>
        <s v="Louwrens" u="1"/>
        <s v="Juanne-Louis" u="1"/>
        <s v="Adre" u="1"/>
        <s v="Gary" u="1"/>
        <s v="Kyle" u="1"/>
        <s v="Odette" u="1"/>
        <s v="Conrad" u="1"/>
        <s v="Gelhar" u="1"/>
        <s v="Dreyer" u="1"/>
        <s v="Franco" u="1"/>
        <s v="Charles" u="1"/>
        <s v="Heini" u="1"/>
        <s v="Julia" u="1"/>
        <s v="Gerrit" u="1"/>
        <s v="Albertus" u="1"/>
        <s v="Schane" u="1"/>
        <s v="Alberto" u="1"/>
        <s v="Christiaan" u="1"/>
        <s v="Jéan-Pierre" u="1"/>
        <s v="Marcus" u="1"/>
        <s v="Ockert" u="1"/>
        <s v="Kobus" u="1"/>
        <s v="Warren" u="1"/>
        <s v="Frankie Jnr" u="1"/>
        <s v="Piet" u="1"/>
        <s v="Janco" u="1"/>
        <s v="Tinus" u="1"/>
        <s v="Bertie" u="1"/>
        <s v="Jacques" u="1"/>
        <s v="Japie" u="1"/>
        <s v="GJ" u="1"/>
        <s v="Emile " u="1"/>
        <s v="Rodger" u="1"/>
        <s v="Monitilo" u="1"/>
        <e v="#N/A" u="1"/>
        <s v="Luan" u="1"/>
        <s v="Ettienne" u="1"/>
        <s v="Deter" u="1"/>
        <s v="Paul" u="1"/>
        <s v="Janre" u="1"/>
        <s v="Sylvia" u="1"/>
        <s v="Breggie" u="1"/>
        <s v="Anne-Marie" u="1"/>
        <s v="Derek" u="1"/>
        <s v="Kai" u="1"/>
        <s v="Frans" u="1"/>
        <s v="Karin" u="1"/>
        <s v="Stefano" u="1"/>
        <s v="Eddie" u="1"/>
        <s v="Paul " u="1"/>
        <s v="Steve" u="1"/>
        <s v="Andre " u="1"/>
        <s v="Cillie" u="1"/>
        <s v="Joseph" u="1"/>
        <s v="Henno" u="1"/>
        <s v="James" u="1"/>
        <s v="Willem C" u="1"/>
        <s v="Willy" u="1"/>
        <s v="Graham" u="1"/>
        <s v="Rohann" u="1"/>
        <s v="Spyker" u="1"/>
        <s v="Natasha" u="1"/>
        <s v="Ian Trevor" u="1"/>
        <s v="Sarel" u="1"/>
        <s v="Johannes Jnr" u="1"/>
        <s v="Delano" u="1"/>
        <s v="Zandrie" u="1"/>
        <s v="Henry" u="1"/>
        <s v="Wimpie" u="1"/>
        <s v="Attie" u="1"/>
        <s v="Devout" u="1"/>
        <s v="Bernard" u="1"/>
        <s v="Luigi Primo" u="1"/>
        <s v="Jorg" u="1"/>
        <s v="Robert" u="1"/>
        <s v="Wynand" u="1"/>
        <s v="Annelie" u="1"/>
        <s v="Micheal" u="1"/>
        <s v="Phillip" u="1"/>
        <s v="Richard" u="1"/>
        <s v="Rhyno" u="1"/>
        <s v="Julian" u="1"/>
        <s v="Mossie (CL)" u="1"/>
        <s v="Dylan" u="1"/>
        <s v="Fanie" u="1"/>
        <s v="Ferdie" u="1"/>
        <s v="JJ" u="1"/>
        <s v="Eben" u="1"/>
        <s v="Arthur David" u="1"/>
        <s v="Heinz" u="1"/>
        <s v="Gerrie" u="1"/>
        <s v="Michele" u="1"/>
        <s v="Lodewikus" u="1"/>
        <s v="Rian" u="1"/>
        <s v="Boytjie" u="1"/>
        <s v="Daniela" u="1"/>
        <s v="Clifford" u="1"/>
        <s v="Veronica" u="1"/>
        <s v="Devin" u="1"/>
        <s v="Ferdi" u="1"/>
        <s v="Frank" u="1"/>
        <s v="Bijorn" u="1"/>
        <s v="Kallie" u="1"/>
        <s v="Loandro" u="1"/>
        <s v="Espe" u="1"/>
        <s v="Detlef" u="1"/>
        <s v="Dewald" u="1"/>
        <s v="Elrico" u="1"/>
        <s v="Romano" u="1"/>
        <s v="Natasch" u="1"/>
        <s v="Dries" u="1"/>
        <s v="Joubert" u="1"/>
        <s v="Marco" u="1"/>
        <s v="Donavin" u="1"/>
        <s v="Ian" u="1"/>
        <s v="Enya" u="1"/>
        <s v="De Wet" u="1"/>
        <s v="Nedjilka" u="1"/>
        <s v="Stefni" u="1"/>
        <s v="Carel" u="1"/>
        <s v="Melany" u="1"/>
        <s v="Amarelda" u="1"/>
      </sharedItems>
    </cacheField>
    <cacheField name="Surname" numFmtId="0">
      <sharedItems containsBlank="1" containsMixedTypes="1" containsNumber="1" containsInteger="1" minValue="0" maxValue="0" count="93">
        <s v="Venter"/>
        <s v="Burger"/>
        <s v="Roets"/>
        <s v="Bachran"/>
        <s v="Walter"/>
        <s v="Du Plessis"/>
        <s v="Mostert"/>
        <s v="Welzig"/>
        <s v="Mynhardt"/>
        <s v="Dresselhaus"/>
        <s v="Kruger"/>
        <s v="Curtis"/>
        <s v="Schickerling"/>
        <s v="Landers"/>
        <s v="Prinsloo"/>
        <s v="Herrman"/>
        <s v="Coetzee"/>
        <s v="Steyn"/>
        <s v="Enslin"/>
        <s v="Boon"/>
        <s v="Van Niekerk"/>
        <s v="Swanepoel"/>
        <s v="Van Der Merwe"/>
        <s v="Barnhard"/>
        <s v="Langenstrassen"/>
        <s v="Page"/>
        <s v="Orffer"/>
        <s v="Snyman"/>
        <s v="Van Es"/>
        <s v="Horn"/>
        <s v="Knight"/>
        <s v="Kotze"/>
        <s v="Potgieter"/>
        <s v="Van Den Heuvel"/>
        <s v="Wiese"/>
        <s v="Gouws"/>
        <s v="Smith"/>
        <s v="Visage"/>
        <s v="Van Zyl"/>
        <s v="Van Aarde"/>
        <s v="Duvenhage"/>
        <s v="DeHaast"/>
        <s v="Jansen Van Vuuren"/>
        <s v="Van Der Westhuizen"/>
        <s v="Feyerabend"/>
        <s v="Van Rensburg"/>
        <s v="Heath"/>
        <s v="Durant"/>
        <s v="Viljoen"/>
        <s v="Hansen"/>
        <s v="Shepperson"/>
        <s v="Van Taak"/>
        <s v="Roos"/>
        <s v="Swartz"/>
        <s v="Van Wyk"/>
        <s v="Dry"/>
        <s v="Lewis"/>
        <s v="Visser"/>
        <s v="Doll"/>
        <s v="Fourie"/>
        <s v="Aggenbag"/>
        <s v="Knowles"/>
        <s v="Diedericks"/>
        <s v="Pretorius"/>
        <s v="Smal"/>
        <s v="Stipp"/>
        <s v="Campbell"/>
        <s v="Jacobs"/>
        <s v="Cilliers"/>
        <s v="Arangies"/>
        <s v="Steenkamp"/>
        <s v="Smit "/>
        <s v="Du Preez"/>
        <s v="Wolfaardt"/>
        <s v="Janse van Rensburg"/>
        <s v="Grane"/>
        <s v="Bouer"/>
        <s v="Neethling"/>
        <s v="Van Riet"/>
        <s v="Bezuidehout"/>
        <s v="Clark"/>
        <s v="Cordier"/>
        <s v="Krauer"/>
        <s v="Scheepers"/>
        <s v="Krauze"/>
        <s v="Downing"/>
        <s v="Schreuder"/>
        <s v="Vorster"/>
        <s v="Agenbag"/>
        <s v="Fenaux"/>
        <s v="Andersen"/>
        <m/>
        <n v="0" u="1"/>
      </sharedItems>
    </cacheField>
    <cacheField name="Status" numFmtId="0">
      <sharedItems containsBlank="1" count="16">
        <s v="Men Seniors"/>
        <s v="Men U/21"/>
        <s v="Men U/16"/>
        <s v="Ladies Senior"/>
        <s v="Men Seniors/U21"/>
        <m/>
        <s v="" u="1"/>
        <s v="Men Master" u="1"/>
        <s v="Men Senior" u="1"/>
        <s v="Men Grand Masters" u="1"/>
        <s v="Men Veteran" u="1"/>
        <s v="Ladies U/16" u="1"/>
        <s v="Ladies Grand Masters" u="1"/>
        <e v="#N/A" u="1"/>
        <s v="Ladies Veteran" u="1"/>
        <s v="Ladies Master" u="1"/>
      </sharedItems>
    </cacheField>
    <cacheField name="Team" numFmtId="0">
      <sharedItems containsBlank="1" count="37">
        <s v="Atlantic Angling Club"/>
        <s v="Orca Angling Club"/>
        <s v="Namib Park"/>
        <s v="Penguin"/>
        <s v="Seagull Angling Club Inland"/>
        <s v="Seagull Angling Club Coastal"/>
        <s v="Otjiwarongo"/>
        <s v="Steenbras"/>
        <s v="Mako"/>
        <s v="Okahandja"/>
        <s v="Welwitschia"/>
        <s v="Benguella"/>
        <s v="Walvis Bay"/>
        <s v="Henties Bay"/>
        <m/>
        <s v="" u="1"/>
        <s v="xSeagulls WVB" u="1"/>
        <s v="xWelwitschia" u="1"/>
        <s v="Seagulls WVB" u="1"/>
        <s v="xSteenbras" u="1"/>
        <s v="xWalvis Bay" u="1"/>
        <s v="xOkahandja" u="1"/>
        <s v="xOrca Angling Club" u="1"/>
        <s v="xBenguella" u="1"/>
        <s v="xOtjiwarongo" u="1"/>
        <s v="Skeleton Coast" u="1"/>
        <s v="xPenguin" u="1"/>
        <s v="xMako" u="1"/>
        <e v="#N/A" u="1"/>
        <s v="xHenties Bay" u="1"/>
        <s v="x Orca Angling Club" u="1"/>
        <s v="xSkeleton Coast" u="1"/>
        <s v="xAtlantic Angling Club" u="1"/>
        <s v="Walvisbay" u="1"/>
        <s v="Seagulls WHK" u="1"/>
        <s v="xSeagulls WHK" u="1"/>
        <s v="xNamib Park" u="1"/>
      </sharedItems>
    </cacheField>
    <cacheField name="Edibles" numFmtId="0">
      <sharedItems containsBlank="1" count="7">
        <m/>
        <s v="Kob"/>
        <s v="Blacktail"/>
        <s v="Shad"/>
        <s v="Steenbras West Coast" u="1"/>
        <s v="Galjoen" u="1"/>
        <s v="Garrick" u="1"/>
      </sharedItems>
    </cacheField>
    <cacheField name="Inedibles" numFmtId="0">
      <sharedItems containsBlank="1" count="15">
        <s v="Shark Spotted Gully"/>
        <s v="Shark Hound Smooth"/>
        <s v="Shark Cow / Sevengill"/>
        <s v="Skate Spearnose"/>
        <s v="Guitarfish - Lesser"/>
        <s v="Elephantfish"/>
        <s v="Ray Bull / Eagle"/>
        <m/>
        <s v="Shark Soupfin"/>
        <s v="Shark Copper (Male)"/>
        <s v="Green Eye Spurdog shark"/>
        <s v="Shark Copper (Female)"/>
        <s v="Catfish - Sea Black"/>
        <s v="Ray Blue (Female)" u="1"/>
        <s v="Ray Blue (Male)" u="1"/>
      </sharedItems>
    </cacheField>
    <cacheField name="length" numFmtId="0">
      <sharedItems containsString="0" containsBlank="1" containsNumber="1" containsInteger="1" minValue="29" maxValue="190"/>
    </cacheField>
    <cacheField name="kg" numFmtId="165">
      <sharedItems containsBlank="1" containsMixedTypes="1" containsNumber="1" minValue="0.7" maxValue="95.9"/>
    </cacheField>
    <cacheField name="Points" numFmtId="165">
      <sharedItems containsBlank="1" containsMixedTypes="1" containsNumber="1" minValue="0.7" maxValue="95.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14">
  <r>
    <x v="0"/>
    <d v="2021-03-18T00:00:00"/>
    <s v="Day 1"/>
    <x v="0"/>
    <x v="0"/>
    <x v="0"/>
    <x v="0"/>
    <x v="0"/>
    <x v="0"/>
    <x v="0"/>
    <n v="118"/>
    <n v="7.6"/>
    <n v="7.6"/>
  </r>
  <r>
    <x v="0"/>
    <d v="2021-03-18T00:00:00"/>
    <s v="Day 1"/>
    <x v="0"/>
    <x v="0"/>
    <x v="0"/>
    <x v="0"/>
    <x v="0"/>
    <x v="0"/>
    <x v="1"/>
    <n v="122"/>
    <n v="7.4"/>
    <n v="7.4"/>
  </r>
  <r>
    <x v="0"/>
    <d v="2021-03-18T00:00:00"/>
    <s v="Day 1"/>
    <x v="0"/>
    <x v="0"/>
    <x v="0"/>
    <x v="0"/>
    <x v="0"/>
    <x v="0"/>
    <x v="2"/>
    <n v="122"/>
    <n v="23"/>
    <n v="23"/>
  </r>
  <r>
    <x v="0"/>
    <d v="2021-03-18T00:00:00"/>
    <s v="Day 1"/>
    <x v="0"/>
    <x v="0"/>
    <x v="0"/>
    <x v="0"/>
    <x v="0"/>
    <x v="0"/>
    <x v="2"/>
    <n v="125"/>
    <n v="24.9"/>
    <n v="24.9"/>
  </r>
  <r>
    <x v="0"/>
    <d v="2021-03-18T00:00:00"/>
    <s v="Day 1"/>
    <x v="0"/>
    <x v="0"/>
    <x v="0"/>
    <x v="0"/>
    <x v="0"/>
    <x v="0"/>
    <x v="0"/>
    <n v="158"/>
    <n v="20.8"/>
    <n v="20.8"/>
  </r>
  <r>
    <x v="0"/>
    <d v="2021-03-18T00:00:00"/>
    <s v="Day 1"/>
    <x v="1"/>
    <x v="1"/>
    <x v="1"/>
    <x v="0"/>
    <x v="0"/>
    <x v="0"/>
    <x v="0"/>
    <n v="118"/>
    <n v="7.6"/>
    <n v="7.6"/>
  </r>
  <r>
    <x v="0"/>
    <d v="2021-03-18T00:00:00"/>
    <s v="Day 1"/>
    <x v="2"/>
    <x v="2"/>
    <x v="2"/>
    <x v="0"/>
    <x v="0"/>
    <x v="0"/>
    <x v="0"/>
    <n v="118"/>
    <n v="7.6"/>
    <n v="7.6"/>
  </r>
  <r>
    <x v="0"/>
    <d v="2021-03-18T00:00:00"/>
    <s v="Day 1"/>
    <x v="2"/>
    <x v="2"/>
    <x v="2"/>
    <x v="0"/>
    <x v="0"/>
    <x v="0"/>
    <x v="3"/>
    <n v="119"/>
    <n v="15.4"/>
    <n v="15.4"/>
  </r>
  <r>
    <x v="0"/>
    <d v="2021-03-18T00:00:00"/>
    <s v="Day 1"/>
    <x v="2"/>
    <x v="2"/>
    <x v="2"/>
    <x v="0"/>
    <x v="0"/>
    <x v="0"/>
    <x v="3"/>
    <n v="113"/>
    <n v="13"/>
    <n v="13"/>
  </r>
  <r>
    <x v="0"/>
    <d v="2021-03-18T00:00:00"/>
    <s v="Day 1"/>
    <x v="3"/>
    <x v="3"/>
    <x v="3"/>
    <x v="1"/>
    <x v="0"/>
    <x v="0"/>
    <x v="0"/>
    <n v="168"/>
    <n v="25.7"/>
    <n v="25.7"/>
  </r>
  <r>
    <x v="0"/>
    <d v="2021-03-18T00:00:00"/>
    <s v="Day 1"/>
    <x v="4"/>
    <x v="4"/>
    <x v="4"/>
    <x v="0"/>
    <x v="0"/>
    <x v="0"/>
    <x v="0"/>
    <n v="88"/>
    <n v="2.8"/>
    <n v="2.8"/>
  </r>
  <r>
    <x v="0"/>
    <d v="2021-03-18T00:00:00"/>
    <s v="Day 1"/>
    <x v="4"/>
    <x v="4"/>
    <x v="4"/>
    <x v="0"/>
    <x v="0"/>
    <x v="0"/>
    <x v="1"/>
    <n v="92"/>
    <n v="2.8"/>
    <n v="2.8"/>
  </r>
  <r>
    <x v="0"/>
    <d v="2021-03-18T00:00:00"/>
    <s v="Day 1"/>
    <x v="5"/>
    <x v="5"/>
    <x v="5"/>
    <x v="0"/>
    <x v="0"/>
    <x v="0"/>
    <x v="0"/>
    <n v="96"/>
    <n v="3.8"/>
    <n v="3.8"/>
  </r>
  <r>
    <x v="0"/>
    <d v="2021-03-18T00:00:00"/>
    <s v="Day 1"/>
    <x v="5"/>
    <x v="5"/>
    <x v="5"/>
    <x v="0"/>
    <x v="0"/>
    <x v="0"/>
    <x v="4"/>
    <n v="69"/>
    <n v="1.2"/>
    <n v="1.2"/>
  </r>
  <r>
    <x v="0"/>
    <d v="2021-03-18T00:00:00"/>
    <s v="Day 1"/>
    <x v="6"/>
    <x v="6"/>
    <x v="6"/>
    <x v="0"/>
    <x v="0"/>
    <x v="0"/>
    <x v="5"/>
    <n v="86"/>
    <n v="5.0999999999999996"/>
    <n v="5.0999999999999996"/>
  </r>
  <r>
    <x v="0"/>
    <d v="2021-03-18T00:00:00"/>
    <s v="Day 1"/>
    <x v="6"/>
    <x v="6"/>
    <x v="6"/>
    <x v="0"/>
    <x v="0"/>
    <x v="0"/>
    <x v="3"/>
    <n v="121"/>
    <n v="16.2"/>
    <n v="16.2"/>
  </r>
  <r>
    <x v="0"/>
    <d v="2021-03-18T00:00:00"/>
    <s v="Day 1"/>
    <x v="7"/>
    <x v="7"/>
    <x v="2"/>
    <x v="0"/>
    <x v="0"/>
    <x v="0"/>
    <x v="0"/>
    <n v="141"/>
    <n v="14.1"/>
    <n v="14.1"/>
  </r>
  <r>
    <x v="0"/>
    <d v="2021-03-18T00:00:00"/>
    <s v="Day 1"/>
    <x v="7"/>
    <x v="7"/>
    <x v="2"/>
    <x v="0"/>
    <x v="0"/>
    <x v="0"/>
    <x v="0"/>
    <n v="116"/>
    <n v="7.2"/>
    <n v="7.2"/>
  </r>
  <r>
    <x v="0"/>
    <d v="2021-03-18T00:00:00"/>
    <s v="Day 1"/>
    <x v="7"/>
    <x v="7"/>
    <x v="2"/>
    <x v="0"/>
    <x v="0"/>
    <x v="0"/>
    <x v="0"/>
    <n v="111"/>
    <n v="6.2"/>
    <n v="6.2"/>
  </r>
  <r>
    <x v="0"/>
    <d v="2021-03-18T00:00:00"/>
    <s v="Day 1"/>
    <x v="7"/>
    <x v="7"/>
    <x v="2"/>
    <x v="0"/>
    <x v="0"/>
    <x v="0"/>
    <x v="2"/>
    <n v="120"/>
    <n v="21.8"/>
    <n v="21.8"/>
  </r>
  <r>
    <x v="0"/>
    <d v="2021-03-18T00:00:00"/>
    <s v="Day 1"/>
    <x v="8"/>
    <x v="8"/>
    <x v="7"/>
    <x v="2"/>
    <x v="0"/>
    <x v="0"/>
    <x v="0"/>
    <n v="164"/>
    <n v="23.6"/>
    <n v="23.6"/>
  </r>
  <r>
    <x v="0"/>
    <d v="2021-03-18T00:00:00"/>
    <s v="Day 1"/>
    <x v="8"/>
    <x v="8"/>
    <x v="7"/>
    <x v="2"/>
    <x v="0"/>
    <x v="0"/>
    <x v="0"/>
    <n v="107"/>
    <n v="5.5"/>
    <n v="5.5"/>
  </r>
  <r>
    <x v="0"/>
    <d v="2021-03-18T00:00:00"/>
    <s v="Day 1"/>
    <x v="8"/>
    <x v="8"/>
    <x v="7"/>
    <x v="2"/>
    <x v="0"/>
    <x v="0"/>
    <x v="0"/>
    <n v="109"/>
    <n v="5.8"/>
    <n v="5.8"/>
  </r>
  <r>
    <x v="0"/>
    <d v="2021-03-18T00:00:00"/>
    <s v="Day 1"/>
    <x v="8"/>
    <x v="8"/>
    <x v="7"/>
    <x v="2"/>
    <x v="0"/>
    <x v="0"/>
    <x v="0"/>
    <n v="126"/>
    <n v="9.6"/>
    <n v="9.6"/>
  </r>
  <r>
    <x v="0"/>
    <d v="2021-03-18T00:00:00"/>
    <s v="Day 1"/>
    <x v="8"/>
    <x v="8"/>
    <x v="7"/>
    <x v="2"/>
    <x v="0"/>
    <x v="0"/>
    <x v="0"/>
    <n v="119"/>
    <n v="7.9"/>
    <n v="7.9"/>
  </r>
  <r>
    <x v="0"/>
    <d v="2021-03-18T00:00:00"/>
    <s v="Day 1"/>
    <x v="8"/>
    <x v="8"/>
    <x v="7"/>
    <x v="2"/>
    <x v="0"/>
    <x v="0"/>
    <x v="0"/>
    <n v="100"/>
    <n v="4.3"/>
    <n v="4.3"/>
  </r>
  <r>
    <x v="0"/>
    <d v="2021-03-18T00:00:00"/>
    <s v="Day 1"/>
    <x v="8"/>
    <x v="8"/>
    <x v="7"/>
    <x v="2"/>
    <x v="0"/>
    <x v="0"/>
    <x v="0"/>
    <n v="67"/>
    <n v="1.1000000000000001"/>
    <n v="1.1000000000000001"/>
  </r>
  <r>
    <x v="0"/>
    <d v="2021-03-18T00:00:00"/>
    <s v="Day 1"/>
    <x v="9"/>
    <x v="9"/>
    <x v="8"/>
    <x v="3"/>
    <x v="0"/>
    <x v="0"/>
    <x v="0"/>
    <n v="79"/>
    <n v="1.9"/>
    <n v="1.9"/>
  </r>
  <r>
    <x v="0"/>
    <d v="2021-03-18T00:00:00"/>
    <s v="Day 1"/>
    <x v="9"/>
    <x v="9"/>
    <x v="8"/>
    <x v="3"/>
    <x v="0"/>
    <x v="0"/>
    <x v="0"/>
    <n v="143"/>
    <n v="14.8"/>
    <n v="14.8"/>
  </r>
  <r>
    <x v="0"/>
    <d v="2021-03-18T00:00:00"/>
    <s v="Day 1"/>
    <x v="9"/>
    <x v="9"/>
    <x v="8"/>
    <x v="3"/>
    <x v="0"/>
    <x v="0"/>
    <x v="0"/>
    <n v="109"/>
    <n v="5.8"/>
    <n v="5.8"/>
  </r>
  <r>
    <x v="0"/>
    <d v="2021-03-18T00:00:00"/>
    <s v="Day 1"/>
    <x v="9"/>
    <x v="9"/>
    <x v="8"/>
    <x v="3"/>
    <x v="0"/>
    <x v="0"/>
    <x v="0"/>
    <n v="110"/>
    <n v="6"/>
    <n v="6"/>
  </r>
  <r>
    <x v="0"/>
    <d v="2021-03-18T00:00:00"/>
    <s v="Day 1"/>
    <x v="9"/>
    <x v="9"/>
    <x v="8"/>
    <x v="3"/>
    <x v="0"/>
    <x v="0"/>
    <x v="0"/>
    <n v="109"/>
    <n v="5.8"/>
    <n v="5.8"/>
  </r>
  <r>
    <x v="0"/>
    <d v="2021-03-18T00:00:00"/>
    <s v="Day 1"/>
    <x v="9"/>
    <x v="9"/>
    <x v="8"/>
    <x v="3"/>
    <x v="0"/>
    <x v="0"/>
    <x v="0"/>
    <n v="133"/>
    <n v="11.5"/>
    <n v="11.5"/>
  </r>
  <r>
    <x v="0"/>
    <d v="2021-03-18T00:00:00"/>
    <s v="Day 1"/>
    <x v="10"/>
    <x v="10"/>
    <x v="9"/>
    <x v="0"/>
    <x v="1"/>
    <x v="0"/>
    <x v="3"/>
    <n v="129"/>
    <n v="19.7"/>
    <n v="19.7"/>
  </r>
  <r>
    <x v="0"/>
    <d v="2021-03-18T00:00:00"/>
    <s v="Day 1"/>
    <x v="10"/>
    <x v="10"/>
    <x v="9"/>
    <x v="0"/>
    <x v="1"/>
    <x v="0"/>
    <x v="0"/>
    <n v="137"/>
    <n v="12.8"/>
    <n v="12.8"/>
  </r>
  <r>
    <x v="0"/>
    <d v="2021-03-18T00:00:00"/>
    <s v="Day 1"/>
    <x v="10"/>
    <x v="10"/>
    <x v="9"/>
    <x v="0"/>
    <x v="1"/>
    <x v="0"/>
    <x v="0"/>
    <n v="122"/>
    <n v="8.6"/>
    <n v="8.6"/>
  </r>
  <r>
    <x v="0"/>
    <d v="2021-03-18T00:00:00"/>
    <s v="Day 1"/>
    <x v="10"/>
    <x v="10"/>
    <x v="9"/>
    <x v="0"/>
    <x v="1"/>
    <x v="0"/>
    <x v="2"/>
    <n v="117"/>
    <n v="20.100000000000001"/>
    <n v="20.100000000000001"/>
  </r>
  <r>
    <x v="0"/>
    <d v="2021-03-18T00:00:00"/>
    <s v="Day 1"/>
    <x v="11"/>
    <x v="11"/>
    <x v="10"/>
    <x v="0"/>
    <x v="1"/>
    <x v="0"/>
    <x v="0"/>
    <n v="162"/>
    <n v="22.7"/>
    <n v="22.7"/>
  </r>
  <r>
    <x v="0"/>
    <d v="2021-03-18T00:00:00"/>
    <s v="Day 1"/>
    <x v="11"/>
    <x v="11"/>
    <x v="10"/>
    <x v="0"/>
    <x v="1"/>
    <x v="0"/>
    <x v="6"/>
    <n v="84"/>
    <n v="10.9"/>
    <n v="10.9"/>
  </r>
  <r>
    <x v="0"/>
    <d v="2021-03-18T00:00:00"/>
    <s v="Day 1"/>
    <x v="12"/>
    <x v="12"/>
    <x v="11"/>
    <x v="0"/>
    <x v="1"/>
    <x v="0"/>
    <x v="0"/>
    <n v="138"/>
    <n v="13.1"/>
    <n v="13.1"/>
  </r>
  <r>
    <x v="0"/>
    <d v="2021-03-18T00:00:00"/>
    <s v="Day 1"/>
    <x v="12"/>
    <x v="12"/>
    <x v="11"/>
    <x v="0"/>
    <x v="1"/>
    <x v="0"/>
    <x v="0"/>
    <n v="104"/>
    <n v="5"/>
    <n v="5"/>
  </r>
  <r>
    <x v="0"/>
    <d v="2021-03-18T00:00:00"/>
    <s v="Day 1"/>
    <x v="13"/>
    <x v="13"/>
    <x v="12"/>
    <x v="0"/>
    <x v="1"/>
    <x v="0"/>
    <x v="0"/>
    <n v="122"/>
    <n v="8.6"/>
    <n v="8.6"/>
  </r>
  <r>
    <x v="0"/>
    <d v="2021-03-18T00:00:00"/>
    <s v="Day 1"/>
    <x v="13"/>
    <x v="13"/>
    <x v="12"/>
    <x v="0"/>
    <x v="1"/>
    <x v="0"/>
    <x v="2"/>
    <n v="137"/>
    <n v="33.700000000000003"/>
    <n v="33.700000000000003"/>
  </r>
  <r>
    <x v="0"/>
    <d v="2021-03-18T00:00:00"/>
    <s v="Day 1"/>
    <x v="14"/>
    <x v="14"/>
    <x v="13"/>
    <x v="0"/>
    <x v="1"/>
    <x v="0"/>
    <x v="0"/>
    <n v="111"/>
    <n v="6.2"/>
    <n v="6.2"/>
  </r>
  <r>
    <x v="0"/>
    <d v="2021-03-18T00:00:00"/>
    <s v="Day 1"/>
    <x v="14"/>
    <x v="14"/>
    <x v="13"/>
    <x v="0"/>
    <x v="1"/>
    <x v="0"/>
    <x v="0"/>
    <n v="136"/>
    <n v="12.4"/>
    <n v="12.4"/>
  </r>
  <r>
    <x v="0"/>
    <d v="2021-03-18T00:00:00"/>
    <s v="Day 1"/>
    <x v="15"/>
    <x v="15"/>
    <x v="14"/>
    <x v="0"/>
    <x v="1"/>
    <x v="0"/>
    <x v="0"/>
    <n v="120"/>
    <n v="8.1"/>
    <n v="8.1"/>
  </r>
  <r>
    <x v="0"/>
    <d v="2021-03-18T00:00:00"/>
    <s v="Day 1"/>
    <x v="15"/>
    <x v="15"/>
    <x v="14"/>
    <x v="0"/>
    <x v="1"/>
    <x v="0"/>
    <x v="1"/>
    <n v="111"/>
    <n v="5.3"/>
    <n v="5.3"/>
  </r>
  <r>
    <x v="0"/>
    <d v="2021-03-18T00:00:00"/>
    <s v="Day 1"/>
    <x v="15"/>
    <x v="15"/>
    <x v="14"/>
    <x v="0"/>
    <x v="1"/>
    <x v="0"/>
    <x v="0"/>
    <n v="117"/>
    <n v="7.4"/>
    <n v="7.4"/>
  </r>
  <r>
    <x v="0"/>
    <d v="2021-03-18T00:00:00"/>
    <s v="Day 1"/>
    <x v="15"/>
    <x v="15"/>
    <x v="14"/>
    <x v="0"/>
    <x v="1"/>
    <x v="0"/>
    <x v="0"/>
    <n v="136"/>
    <n v="12.4"/>
    <n v="12.4"/>
  </r>
  <r>
    <x v="0"/>
    <d v="2021-03-18T00:00:00"/>
    <s v="Day 1"/>
    <x v="15"/>
    <x v="15"/>
    <x v="14"/>
    <x v="0"/>
    <x v="1"/>
    <x v="0"/>
    <x v="1"/>
    <n v="134"/>
    <n v="10.3"/>
    <n v="10.3"/>
  </r>
  <r>
    <x v="0"/>
    <d v="2021-03-18T00:00:00"/>
    <s v="Day 1"/>
    <x v="16"/>
    <x v="16"/>
    <x v="15"/>
    <x v="0"/>
    <x v="1"/>
    <x v="0"/>
    <x v="7"/>
    <m/>
    <s v=""/>
    <s v=""/>
  </r>
  <r>
    <x v="0"/>
    <d v="2021-03-18T00:00:00"/>
    <s v="Day 1"/>
    <x v="17"/>
    <x v="17"/>
    <x v="16"/>
    <x v="0"/>
    <x v="2"/>
    <x v="0"/>
    <x v="0"/>
    <n v="147"/>
    <n v="16.2"/>
    <n v="16.2"/>
  </r>
  <r>
    <x v="0"/>
    <d v="2021-03-18T00:00:00"/>
    <s v="Day 1"/>
    <x v="17"/>
    <x v="17"/>
    <x v="16"/>
    <x v="0"/>
    <x v="2"/>
    <x v="0"/>
    <x v="0"/>
    <n v="154"/>
    <n v="19.100000000000001"/>
    <n v="19.100000000000001"/>
  </r>
  <r>
    <x v="0"/>
    <d v="2021-03-18T00:00:00"/>
    <s v="Day 1"/>
    <x v="17"/>
    <x v="17"/>
    <x v="16"/>
    <x v="0"/>
    <x v="2"/>
    <x v="0"/>
    <x v="0"/>
    <n v="106"/>
    <n v="5.3"/>
    <n v="5.3"/>
  </r>
  <r>
    <x v="0"/>
    <d v="2021-03-18T00:00:00"/>
    <s v="Day 1"/>
    <x v="17"/>
    <x v="17"/>
    <x v="16"/>
    <x v="0"/>
    <x v="2"/>
    <x v="0"/>
    <x v="0"/>
    <n v="85"/>
    <n v="2.5"/>
    <n v="2.5"/>
  </r>
  <r>
    <x v="0"/>
    <d v="2021-03-18T00:00:00"/>
    <s v="Day 1"/>
    <x v="17"/>
    <x v="17"/>
    <x v="16"/>
    <x v="0"/>
    <x v="2"/>
    <x v="0"/>
    <x v="0"/>
    <n v="83"/>
    <n v="2.2999999999999998"/>
    <n v="2.2999999999999998"/>
  </r>
  <r>
    <x v="0"/>
    <d v="2021-03-18T00:00:00"/>
    <s v="Day 1"/>
    <x v="17"/>
    <x v="17"/>
    <x v="16"/>
    <x v="0"/>
    <x v="2"/>
    <x v="0"/>
    <x v="0"/>
    <n v="119"/>
    <n v="7.9"/>
    <n v="7.9"/>
  </r>
  <r>
    <x v="0"/>
    <d v="2021-03-18T00:00:00"/>
    <s v="Day 1"/>
    <x v="17"/>
    <x v="17"/>
    <x v="16"/>
    <x v="0"/>
    <x v="2"/>
    <x v="0"/>
    <x v="5"/>
    <n v="65"/>
    <n v="2.2000000000000002"/>
    <n v="2.2000000000000002"/>
  </r>
  <r>
    <x v="0"/>
    <d v="2021-03-18T00:00:00"/>
    <s v="Day 1"/>
    <x v="17"/>
    <x v="17"/>
    <x v="16"/>
    <x v="0"/>
    <x v="2"/>
    <x v="0"/>
    <x v="5"/>
    <n v="65"/>
    <n v="2.2000000000000002"/>
    <n v="2.2000000000000002"/>
  </r>
  <r>
    <x v="0"/>
    <d v="2021-03-18T00:00:00"/>
    <s v="Day 1"/>
    <x v="18"/>
    <x v="18"/>
    <x v="16"/>
    <x v="0"/>
    <x v="2"/>
    <x v="0"/>
    <x v="0"/>
    <n v="90"/>
    <n v="3"/>
    <n v="3"/>
  </r>
  <r>
    <x v="0"/>
    <d v="2021-03-18T00:00:00"/>
    <s v="Day 1"/>
    <x v="18"/>
    <x v="18"/>
    <x v="16"/>
    <x v="0"/>
    <x v="2"/>
    <x v="0"/>
    <x v="0"/>
    <n v="92"/>
    <n v="3.3"/>
    <n v="3.3"/>
  </r>
  <r>
    <x v="0"/>
    <d v="2021-03-18T00:00:00"/>
    <s v="Day 1"/>
    <x v="18"/>
    <x v="18"/>
    <x v="16"/>
    <x v="0"/>
    <x v="2"/>
    <x v="0"/>
    <x v="0"/>
    <n v="145"/>
    <n v="15.5"/>
    <n v="15.5"/>
  </r>
  <r>
    <x v="0"/>
    <d v="2021-03-18T00:00:00"/>
    <s v="Day 1"/>
    <x v="18"/>
    <x v="18"/>
    <x v="16"/>
    <x v="0"/>
    <x v="2"/>
    <x v="0"/>
    <x v="0"/>
    <n v="141"/>
    <n v="14.1"/>
    <n v="14.1"/>
  </r>
  <r>
    <x v="0"/>
    <d v="2021-03-18T00:00:00"/>
    <s v="Day 1"/>
    <x v="19"/>
    <x v="19"/>
    <x v="17"/>
    <x v="0"/>
    <x v="2"/>
    <x v="0"/>
    <x v="0"/>
    <n v="129"/>
    <n v="10.4"/>
    <n v="10.4"/>
  </r>
  <r>
    <x v="0"/>
    <d v="2021-03-18T00:00:00"/>
    <s v="Day 1"/>
    <x v="19"/>
    <x v="19"/>
    <x v="17"/>
    <x v="0"/>
    <x v="2"/>
    <x v="0"/>
    <x v="0"/>
    <n v="156"/>
    <n v="19.899999999999999"/>
    <n v="19.899999999999999"/>
  </r>
  <r>
    <x v="0"/>
    <d v="2021-03-18T00:00:00"/>
    <s v="Day 1"/>
    <x v="19"/>
    <x v="19"/>
    <x v="17"/>
    <x v="0"/>
    <x v="2"/>
    <x v="0"/>
    <x v="0"/>
    <n v="100"/>
    <n v="4.3"/>
    <n v="4.3"/>
  </r>
  <r>
    <x v="0"/>
    <d v="2021-03-18T00:00:00"/>
    <s v="Day 1"/>
    <x v="20"/>
    <x v="20"/>
    <x v="18"/>
    <x v="0"/>
    <x v="2"/>
    <x v="0"/>
    <x v="0"/>
    <n v="106"/>
    <n v="5.3"/>
    <n v="5.3"/>
  </r>
  <r>
    <x v="0"/>
    <d v="2021-03-18T00:00:00"/>
    <s v="Day 1"/>
    <x v="20"/>
    <x v="20"/>
    <x v="18"/>
    <x v="0"/>
    <x v="2"/>
    <x v="0"/>
    <x v="0"/>
    <n v="146"/>
    <n v="15.9"/>
    <n v="15.9"/>
  </r>
  <r>
    <x v="0"/>
    <d v="2021-03-18T00:00:00"/>
    <s v="Day 1"/>
    <x v="20"/>
    <x v="20"/>
    <x v="18"/>
    <x v="0"/>
    <x v="2"/>
    <x v="0"/>
    <x v="0"/>
    <n v="107"/>
    <n v="5.5"/>
    <n v="5.5"/>
  </r>
  <r>
    <x v="0"/>
    <d v="2021-03-18T00:00:00"/>
    <s v="Day 1"/>
    <x v="20"/>
    <x v="20"/>
    <x v="18"/>
    <x v="0"/>
    <x v="2"/>
    <x v="0"/>
    <x v="0"/>
    <n v="86"/>
    <n v="2.6"/>
    <n v="2.6"/>
  </r>
  <r>
    <x v="0"/>
    <d v="2021-03-18T00:00:00"/>
    <s v="Day 1"/>
    <x v="20"/>
    <x v="20"/>
    <x v="18"/>
    <x v="0"/>
    <x v="2"/>
    <x v="0"/>
    <x v="0"/>
    <n v="79"/>
    <n v="1.9"/>
    <n v="1.9"/>
  </r>
  <r>
    <x v="0"/>
    <d v="2021-03-18T00:00:00"/>
    <s v="Day 1"/>
    <x v="20"/>
    <x v="20"/>
    <x v="18"/>
    <x v="0"/>
    <x v="2"/>
    <x v="0"/>
    <x v="0"/>
    <n v="156"/>
    <n v="19.899999999999999"/>
    <n v="19.899999999999999"/>
  </r>
  <r>
    <x v="0"/>
    <d v="2021-03-18T00:00:00"/>
    <s v="Day 1"/>
    <x v="21"/>
    <x v="21"/>
    <x v="19"/>
    <x v="0"/>
    <x v="2"/>
    <x v="0"/>
    <x v="1"/>
    <n v="101"/>
    <n v="3.8"/>
    <n v="3.8"/>
  </r>
  <r>
    <x v="0"/>
    <d v="2021-03-18T00:00:00"/>
    <s v="Day 1"/>
    <x v="21"/>
    <x v="21"/>
    <x v="19"/>
    <x v="0"/>
    <x v="2"/>
    <x v="0"/>
    <x v="1"/>
    <n v="112"/>
    <n v="5.5"/>
    <n v="5.5"/>
  </r>
  <r>
    <x v="0"/>
    <d v="2021-03-18T00:00:00"/>
    <s v="Day 1"/>
    <x v="21"/>
    <x v="21"/>
    <x v="19"/>
    <x v="0"/>
    <x v="2"/>
    <x v="0"/>
    <x v="1"/>
    <n v="83"/>
    <n v="1.9"/>
    <n v="1.9"/>
  </r>
  <r>
    <x v="0"/>
    <d v="2021-03-18T00:00:00"/>
    <s v="Day 1"/>
    <x v="21"/>
    <x v="21"/>
    <x v="19"/>
    <x v="0"/>
    <x v="2"/>
    <x v="0"/>
    <x v="1"/>
    <n v="94"/>
    <n v="3"/>
    <n v="3"/>
  </r>
  <r>
    <x v="0"/>
    <d v="2021-03-18T00:00:00"/>
    <s v="Day 1"/>
    <x v="22"/>
    <x v="6"/>
    <x v="20"/>
    <x v="0"/>
    <x v="2"/>
    <x v="0"/>
    <x v="0"/>
    <n v="122"/>
    <n v="8.6"/>
    <n v="8.6"/>
  </r>
  <r>
    <x v="0"/>
    <d v="2021-03-18T00:00:00"/>
    <s v="Day 1"/>
    <x v="22"/>
    <x v="6"/>
    <x v="20"/>
    <x v="0"/>
    <x v="2"/>
    <x v="0"/>
    <x v="5"/>
    <n v="85"/>
    <n v="4.9000000000000004"/>
    <n v="4.9000000000000004"/>
  </r>
  <r>
    <x v="0"/>
    <d v="2021-03-18T00:00:00"/>
    <s v="Day 1"/>
    <x v="22"/>
    <x v="6"/>
    <x v="20"/>
    <x v="0"/>
    <x v="2"/>
    <x v="0"/>
    <x v="5"/>
    <n v="68"/>
    <n v="2.5"/>
    <n v="2.5"/>
  </r>
  <r>
    <x v="0"/>
    <d v="2021-03-18T00:00:00"/>
    <s v="Day 1"/>
    <x v="22"/>
    <x v="6"/>
    <x v="20"/>
    <x v="0"/>
    <x v="2"/>
    <x v="0"/>
    <x v="1"/>
    <n v="102"/>
    <n v="4"/>
    <n v="4"/>
  </r>
  <r>
    <x v="0"/>
    <d v="2021-03-18T00:00:00"/>
    <s v="Day 1"/>
    <x v="22"/>
    <x v="6"/>
    <x v="20"/>
    <x v="0"/>
    <x v="2"/>
    <x v="0"/>
    <x v="8"/>
    <n v="72"/>
    <n v="5"/>
    <n v="5"/>
  </r>
  <r>
    <x v="0"/>
    <d v="2021-03-18T00:00:00"/>
    <s v="Day 1"/>
    <x v="23"/>
    <x v="22"/>
    <x v="21"/>
    <x v="0"/>
    <x v="2"/>
    <x v="0"/>
    <x v="1"/>
    <n v="126"/>
    <n v="8.3000000000000007"/>
    <n v="8.3000000000000007"/>
  </r>
  <r>
    <x v="0"/>
    <d v="2021-03-18T00:00:00"/>
    <s v="Day 1"/>
    <x v="23"/>
    <x v="22"/>
    <x v="21"/>
    <x v="0"/>
    <x v="2"/>
    <x v="0"/>
    <x v="1"/>
    <n v="129"/>
    <n v="9"/>
    <n v="9"/>
  </r>
  <r>
    <x v="0"/>
    <d v="2021-03-18T00:00:00"/>
    <s v="Day 1"/>
    <x v="23"/>
    <x v="22"/>
    <x v="21"/>
    <x v="0"/>
    <x v="2"/>
    <x v="0"/>
    <x v="3"/>
    <n v="120"/>
    <n v="15.8"/>
    <n v="15.8"/>
  </r>
  <r>
    <x v="0"/>
    <d v="2021-03-18T00:00:00"/>
    <s v="Day 1"/>
    <x v="24"/>
    <x v="23"/>
    <x v="18"/>
    <x v="3"/>
    <x v="2"/>
    <x v="1"/>
    <x v="7"/>
    <n v="46"/>
    <n v="1"/>
    <n v="1"/>
  </r>
  <r>
    <x v="0"/>
    <d v="2021-03-18T00:00:00"/>
    <s v="Day 1"/>
    <x v="24"/>
    <x v="23"/>
    <x v="18"/>
    <x v="3"/>
    <x v="2"/>
    <x v="0"/>
    <x v="0"/>
    <n v="96"/>
    <n v="3.8"/>
    <n v="3.8"/>
  </r>
  <r>
    <x v="0"/>
    <d v="2021-03-18T00:00:00"/>
    <s v="Day 1"/>
    <x v="24"/>
    <x v="23"/>
    <x v="18"/>
    <x v="3"/>
    <x v="2"/>
    <x v="0"/>
    <x v="0"/>
    <n v="89"/>
    <n v="2.9"/>
    <n v="2.9"/>
  </r>
  <r>
    <x v="0"/>
    <d v="2021-03-18T00:00:00"/>
    <s v="Day 1"/>
    <x v="25"/>
    <x v="24"/>
    <x v="22"/>
    <x v="2"/>
    <x v="2"/>
    <x v="0"/>
    <x v="6"/>
    <n v="84"/>
    <n v="10.9"/>
    <n v="10.9"/>
  </r>
  <r>
    <x v="0"/>
    <d v="2021-03-18T00:00:00"/>
    <s v="Day 1"/>
    <x v="26"/>
    <x v="25"/>
    <x v="1"/>
    <x v="2"/>
    <x v="3"/>
    <x v="0"/>
    <x v="0"/>
    <n v="89"/>
    <n v="2.9"/>
    <n v="2.9"/>
  </r>
  <r>
    <x v="0"/>
    <d v="2021-03-18T00:00:00"/>
    <s v="Day 1"/>
    <x v="26"/>
    <x v="25"/>
    <x v="1"/>
    <x v="2"/>
    <x v="3"/>
    <x v="0"/>
    <x v="0"/>
    <n v="120"/>
    <n v="8.1"/>
    <n v="8.1"/>
  </r>
  <r>
    <x v="0"/>
    <d v="2021-03-18T00:00:00"/>
    <s v="Day 1"/>
    <x v="26"/>
    <x v="25"/>
    <x v="1"/>
    <x v="2"/>
    <x v="3"/>
    <x v="0"/>
    <x v="0"/>
    <n v="114"/>
    <n v="6.8"/>
    <n v="6.8"/>
  </r>
  <r>
    <x v="0"/>
    <d v="2021-03-18T00:00:00"/>
    <s v="Day 1"/>
    <x v="26"/>
    <x v="25"/>
    <x v="1"/>
    <x v="2"/>
    <x v="3"/>
    <x v="0"/>
    <x v="1"/>
    <n v="89"/>
    <n v="2.5"/>
    <n v="2.5"/>
  </r>
  <r>
    <x v="0"/>
    <d v="2021-03-18T00:00:00"/>
    <s v="Day 1"/>
    <x v="27"/>
    <x v="26"/>
    <x v="23"/>
    <x v="3"/>
    <x v="3"/>
    <x v="0"/>
    <x v="7"/>
    <m/>
    <s v=""/>
    <s v=""/>
  </r>
  <r>
    <x v="0"/>
    <d v="2021-03-18T00:00:00"/>
    <s v="Day 1"/>
    <x v="28"/>
    <x v="27"/>
    <x v="24"/>
    <x v="3"/>
    <x v="3"/>
    <x v="0"/>
    <x v="0"/>
    <n v="117"/>
    <n v="7.4"/>
    <n v="7.4"/>
  </r>
  <r>
    <x v="0"/>
    <d v="2021-03-18T00:00:00"/>
    <s v="Day 1"/>
    <x v="28"/>
    <x v="27"/>
    <x v="24"/>
    <x v="3"/>
    <x v="3"/>
    <x v="0"/>
    <x v="0"/>
    <n v="148"/>
    <n v="16.600000000000001"/>
    <n v="16.600000000000001"/>
  </r>
  <r>
    <x v="0"/>
    <d v="2021-03-18T00:00:00"/>
    <s v="Day 1"/>
    <x v="28"/>
    <x v="27"/>
    <x v="24"/>
    <x v="3"/>
    <x v="3"/>
    <x v="0"/>
    <x v="0"/>
    <n v="88"/>
    <n v="2.8"/>
    <n v="2.8"/>
  </r>
  <r>
    <x v="0"/>
    <d v="2021-03-18T00:00:00"/>
    <s v="Day 1"/>
    <x v="28"/>
    <x v="27"/>
    <x v="24"/>
    <x v="3"/>
    <x v="3"/>
    <x v="0"/>
    <x v="0"/>
    <n v="118"/>
    <n v="7.6"/>
    <n v="7.6"/>
  </r>
  <r>
    <x v="0"/>
    <d v="2021-03-18T00:00:00"/>
    <s v="Day 1"/>
    <x v="28"/>
    <x v="27"/>
    <x v="24"/>
    <x v="3"/>
    <x v="3"/>
    <x v="0"/>
    <x v="0"/>
    <n v="113"/>
    <n v="6.6"/>
    <n v="6.6"/>
  </r>
  <r>
    <x v="0"/>
    <d v="2021-03-18T00:00:00"/>
    <s v="Day 1"/>
    <x v="28"/>
    <x v="27"/>
    <x v="24"/>
    <x v="3"/>
    <x v="3"/>
    <x v="0"/>
    <x v="0"/>
    <n v="136"/>
    <n v="12.4"/>
    <n v="12.4"/>
  </r>
  <r>
    <x v="0"/>
    <d v="2021-03-18T00:00:00"/>
    <s v="Day 1"/>
    <x v="28"/>
    <x v="27"/>
    <x v="24"/>
    <x v="3"/>
    <x v="3"/>
    <x v="0"/>
    <x v="0"/>
    <n v="86"/>
    <n v="2.6"/>
    <n v="2.6"/>
  </r>
  <r>
    <x v="0"/>
    <d v="2021-03-18T00:00:00"/>
    <s v="Day 1"/>
    <x v="29"/>
    <x v="11"/>
    <x v="1"/>
    <x v="2"/>
    <x v="3"/>
    <x v="0"/>
    <x v="0"/>
    <n v="81"/>
    <n v="2.1"/>
    <n v="2.1"/>
  </r>
  <r>
    <x v="0"/>
    <d v="2021-03-18T00:00:00"/>
    <s v="Day 1"/>
    <x v="29"/>
    <x v="11"/>
    <x v="1"/>
    <x v="2"/>
    <x v="3"/>
    <x v="0"/>
    <x v="0"/>
    <n v="126"/>
    <n v="9.6"/>
    <n v="9.6"/>
  </r>
  <r>
    <x v="0"/>
    <d v="2021-03-18T00:00:00"/>
    <s v="Day 1"/>
    <x v="29"/>
    <x v="11"/>
    <x v="1"/>
    <x v="2"/>
    <x v="3"/>
    <x v="0"/>
    <x v="0"/>
    <n v="131"/>
    <n v="10.9"/>
    <n v="10.9"/>
  </r>
  <r>
    <x v="0"/>
    <d v="2021-03-18T00:00:00"/>
    <s v="Day 1"/>
    <x v="29"/>
    <x v="11"/>
    <x v="1"/>
    <x v="2"/>
    <x v="3"/>
    <x v="0"/>
    <x v="0"/>
    <n v="91"/>
    <n v="3.1"/>
    <n v="3.1"/>
  </r>
  <r>
    <x v="0"/>
    <d v="2021-03-18T00:00:00"/>
    <s v="Day 1"/>
    <x v="29"/>
    <x v="11"/>
    <x v="1"/>
    <x v="2"/>
    <x v="3"/>
    <x v="0"/>
    <x v="0"/>
    <n v="109"/>
    <n v="5.8"/>
    <n v="5.8"/>
  </r>
  <r>
    <x v="0"/>
    <d v="2021-03-18T00:00:00"/>
    <s v="Day 1"/>
    <x v="29"/>
    <x v="11"/>
    <x v="1"/>
    <x v="2"/>
    <x v="3"/>
    <x v="1"/>
    <x v="7"/>
    <n v="53"/>
    <n v="1.5"/>
    <n v="1.5"/>
  </r>
  <r>
    <x v="0"/>
    <d v="2021-03-18T00:00:00"/>
    <s v="Day 1"/>
    <x v="29"/>
    <x v="11"/>
    <x v="1"/>
    <x v="2"/>
    <x v="3"/>
    <x v="0"/>
    <x v="1"/>
    <n v="130"/>
    <n v="9.3000000000000007"/>
    <n v="9.3000000000000007"/>
  </r>
  <r>
    <x v="0"/>
    <d v="2021-03-18T00:00:00"/>
    <s v="Day 1"/>
    <x v="30"/>
    <x v="28"/>
    <x v="25"/>
    <x v="1"/>
    <x v="3"/>
    <x v="0"/>
    <x v="4"/>
    <n v="77"/>
    <n v="1.6"/>
    <n v="1.6"/>
  </r>
  <r>
    <x v="0"/>
    <d v="2021-03-18T00:00:00"/>
    <s v="Day 1"/>
    <x v="30"/>
    <x v="28"/>
    <x v="25"/>
    <x v="1"/>
    <x v="3"/>
    <x v="0"/>
    <x v="3"/>
    <n v="71"/>
    <n v="3"/>
    <n v="3"/>
  </r>
  <r>
    <x v="0"/>
    <d v="2021-03-18T00:00:00"/>
    <s v="Day 1"/>
    <x v="30"/>
    <x v="28"/>
    <x v="25"/>
    <x v="1"/>
    <x v="3"/>
    <x v="0"/>
    <x v="0"/>
    <n v="130"/>
    <n v="10.7"/>
    <n v="10.7"/>
  </r>
  <r>
    <x v="0"/>
    <d v="2021-03-18T00:00:00"/>
    <s v="Day 1"/>
    <x v="30"/>
    <x v="28"/>
    <x v="25"/>
    <x v="1"/>
    <x v="3"/>
    <x v="0"/>
    <x v="5"/>
    <n v="85"/>
    <n v="4.9000000000000004"/>
    <n v="4.9000000000000004"/>
  </r>
  <r>
    <x v="0"/>
    <d v="2021-03-18T00:00:00"/>
    <s v="Day 1"/>
    <x v="31"/>
    <x v="29"/>
    <x v="26"/>
    <x v="0"/>
    <x v="3"/>
    <x v="0"/>
    <x v="3"/>
    <n v="119"/>
    <n v="15.4"/>
    <n v="15.4"/>
  </r>
  <r>
    <x v="0"/>
    <d v="2021-03-18T00:00:00"/>
    <s v="Day 1"/>
    <x v="31"/>
    <x v="29"/>
    <x v="26"/>
    <x v="0"/>
    <x v="3"/>
    <x v="0"/>
    <x v="1"/>
    <n v="91"/>
    <n v="2.7"/>
    <n v="2.7"/>
  </r>
  <r>
    <x v="0"/>
    <d v="2021-03-18T00:00:00"/>
    <s v="Day 1"/>
    <x v="31"/>
    <x v="29"/>
    <x v="26"/>
    <x v="0"/>
    <x v="3"/>
    <x v="0"/>
    <x v="1"/>
    <n v="90"/>
    <n v="2.6"/>
    <n v="2.6"/>
  </r>
  <r>
    <x v="0"/>
    <d v="2021-03-18T00:00:00"/>
    <s v="Day 1"/>
    <x v="31"/>
    <x v="29"/>
    <x v="26"/>
    <x v="0"/>
    <x v="3"/>
    <x v="0"/>
    <x v="9"/>
    <n v="160"/>
    <n v="53.6"/>
    <n v="53.6"/>
  </r>
  <r>
    <x v="0"/>
    <d v="2021-03-18T00:00:00"/>
    <s v="Day 1"/>
    <x v="31"/>
    <x v="29"/>
    <x v="26"/>
    <x v="0"/>
    <x v="3"/>
    <x v="0"/>
    <x v="2"/>
    <n v="108"/>
    <n v="15.4"/>
    <n v="15.4"/>
  </r>
  <r>
    <x v="0"/>
    <d v="2021-03-18T00:00:00"/>
    <s v="Day 1"/>
    <x v="31"/>
    <x v="29"/>
    <x v="26"/>
    <x v="0"/>
    <x v="3"/>
    <x v="0"/>
    <x v="1"/>
    <n v="77"/>
    <n v="1.5"/>
    <n v="1.5"/>
  </r>
  <r>
    <x v="0"/>
    <d v="2021-03-18T00:00:00"/>
    <s v="Day 1"/>
    <x v="32"/>
    <x v="30"/>
    <x v="24"/>
    <x v="0"/>
    <x v="3"/>
    <x v="0"/>
    <x v="1"/>
    <n v="113"/>
    <n v="5.7"/>
    <n v="5.7"/>
  </r>
  <r>
    <x v="0"/>
    <d v="2021-03-18T00:00:00"/>
    <s v="Day 1"/>
    <x v="32"/>
    <x v="30"/>
    <x v="24"/>
    <x v="0"/>
    <x v="3"/>
    <x v="0"/>
    <x v="0"/>
    <n v="152"/>
    <n v="18.2"/>
    <n v="18.2"/>
  </r>
  <r>
    <x v="0"/>
    <d v="2021-03-18T00:00:00"/>
    <s v="Day 1"/>
    <x v="32"/>
    <x v="30"/>
    <x v="24"/>
    <x v="0"/>
    <x v="3"/>
    <x v="0"/>
    <x v="1"/>
    <n v="115"/>
    <n v="6"/>
    <n v="6"/>
  </r>
  <r>
    <x v="0"/>
    <d v="2021-03-18T00:00:00"/>
    <s v="Day 1"/>
    <x v="32"/>
    <x v="30"/>
    <x v="24"/>
    <x v="0"/>
    <x v="3"/>
    <x v="0"/>
    <x v="1"/>
    <n v="123"/>
    <n v="7.6"/>
    <n v="7.6"/>
  </r>
  <r>
    <x v="0"/>
    <d v="2021-03-18T00:00:00"/>
    <s v="Day 1"/>
    <x v="32"/>
    <x v="30"/>
    <x v="24"/>
    <x v="0"/>
    <x v="3"/>
    <x v="0"/>
    <x v="6"/>
    <n v="92"/>
    <n v="14.4"/>
    <n v="14.4"/>
  </r>
  <r>
    <x v="0"/>
    <d v="2021-03-18T00:00:00"/>
    <s v="Day 1"/>
    <x v="32"/>
    <x v="30"/>
    <x v="24"/>
    <x v="0"/>
    <x v="3"/>
    <x v="0"/>
    <x v="1"/>
    <n v="94"/>
    <n v="3"/>
    <n v="3"/>
  </r>
  <r>
    <x v="0"/>
    <d v="2021-03-18T00:00:00"/>
    <s v="Day 1"/>
    <x v="33"/>
    <x v="31"/>
    <x v="27"/>
    <x v="0"/>
    <x v="3"/>
    <x v="0"/>
    <x v="0"/>
    <n v="141"/>
    <n v="14.1"/>
    <n v="14.1"/>
  </r>
  <r>
    <x v="0"/>
    <d v="2021-03-18T00:00:00"/>
    <s v="Day 1"/>
    <x v="33"/>
    <x v="31"/>
    <x v="27"/>
    <x v="0"/>
    <x v="3"/>
    <x v="0"/>
    <x v="1"/>
    <n v="116"/>
    <n v="6.2"/>
    <n v="6.2"/>
  </r>
  <r>
    <x v="0"/>
    <d v="2021-03-18T00:00:00"/>
    <s v="Day 1"/>
    <x v="33"/>
    <x v="31"/>
    <x v="27"/>
    <x v="0"/>
    <x v="3"/>
    <x v="0"/>
    <x v="1"/>
    <n v="103"/>
    <n v="4.0999999999999996"/>
    <n v="4.0999999999999996"/>
  </r>
  <r>
    <x v="0"/>
    <d v="2021-03-18T00:00:00"/>
    <s v="Day 1"/>
    <x v="33"/>
    <x v="31"/>
    <x v="27"/>
    <x v="0"/>
    <x v="3"/>
    <x v="0"/>
    <x v="1"/>
    <n v="83"/>
    <n v="1.9"/>
    <n v="1.9"/>
  </r>
  <r>
    <x v="0"/>
    <d v="2021-03-18T00:00:00"/>
    <s v="Day 1"/>
    <x v="33"/>
    <x v="31"/>
    <x v="27"/>
    <x v="0"/>
    <x v="3"/>
    <x v="0"/>
    <x v="0"/>
    <n v="139"/>
    <n v="13.4"/>
    <n v="13.4"/>
  </r>
  <r>
    <x v="0"/>
    <d v="2021-03-18T00:00:00"/>
    <s v="Day 1"/>
    <x v="33"/>
    <x v="31"/>
    <x v="27"/>
    <x v="0"/>
    <x v="3"/>
    <x v="0"/>
    <x v="0"/>
    <n v="140"/>
    <n v="13.7"/>
    <n v="13.7"/>
  </r>
  <r>
    <x v="0"/>
    <d v="2021-03-18T00:00:00"/>
    <s v="Day 1"/>
    <x v="34"/>
    <x v="32"/>
    <x v="28"/>
    <x v="1"/>
    <x v="3"/>
    <x v="0"/>
    <x v="0"/>
    <n v="133"/>
    <n v="11.5"/>
    <n v="11.5"/>
  </r>
  <r>
    <x v="0"/>
    <d v="2021-03-18T00:00:00"/>
    <s v="Day 1"/>
    <x v="34"/>
    <x v="32"/>
    <x v="28"/>
    <x v="1"/>
    <x v="3"/>
    <x v="0"/>
    <x v="0"/>
    <n v="131"/>
    <n v="10.9"/>
    <n v="10.9"/>
  </r>
  <r>
    <x v="0"/>
    <d v="2021-03-18T00:00:00"/>
    <s v="Day 1"/>
    <x v="34"/>
    <x v="32"/>
    <x v="28"/>
    <x v="1"/>
    <x v="3"/>
    <x v="0"/>
    <x v="0"/>
    <n v="130"/>
    <n v="10.7"/>
    <n v="10.7"/>
  </r>
  <r>
    <x v="0"/>
    <d v="2021-03-18T00:00:00"/>
    <s v="Day 1"/>
    <x v="34"/>
    <x v="32"/>
    <x v="28"/>
    <x v="1"/>
    <x v="3"/>
    <x v="0"/>
    <x v="3"/>
    <n v="111"/>
    <n v="12.4"/>
    <n v="12.4"/>
  </r>
  <r>
    <x v="0"/>
    <d v="2021-03-18T00:00:00"/>
    <s v="Day 1"/>
    <x v="35"/>
    <x v="33"/>
    <x v="29"/>
    <x v="0"/>
    <x v="3"/>
    <x v="0"/>
    <x v="5"/>
    <n v="74"/>
    <n v="3.2"/>
    <n v="3.2"/>
  </r>
  <r>
    <x v="0"/>
    <d v="2021-03-18T00:00:00"/>
    <s v="Day 1"/>
    <x v="35"/>
    <x v="33"/>
    <x v="29"/>
    <x v="0"/>
    <x v="3"/>
    <x v="0"/>
    <x v="0"/>
    <n v="136"/>
    <n v="12.4"/>
    <n v="12.4"/>
  </r>
  <r>
    <x v="0"/>
    <d v="2021-03-18T00:00:00"/>
    <s v="Day 1"/>
    <x v="36"/>
    <x v="11"/>
    <x v="20"/>
    <x v="0"/>
    <x v="3"/>
    <x v="0"/>
    <x v="5"/>
    <n v="85"/>
    <n v="4.9000000000000004"/>
    <n v="4.9000000000000004"/>
  </r>
  <r>
    <x v="0"/>
    <d v="2021-03-18T00:00:00"/>
    <s v="Day 1"/>
    <x v="36"/>
    <x v="11"/>
    <x v="20"/>
    <x v="0"/>
    <x v="3"/>
    <x v="0"/>
    <x v="0"/>
    <n v="93"/>
    <n v="3.4"/>
    <n v="3.4"/>
  </r>
  <r>
    <x v="0"/>
    <d v="2021-03-18T00:00:00"/>
    <s v="Day 1"/>
    <x v="37"/>
    <x v="34"/>
    <x v="30"/>
    <x v="0"/>
    <x v="3"/>
    <x v="0"/>
    <x v="1"/>
    <n v="115"/>
    <n v="6"/>
    <n v="6"/>
  </r>
  <r>
    <x v="0"/>
    <d v="2021-03-18T00:00:00"/>
    <s v="Day 1"/>
    <x v="37"/>
    <x v="34"/>
    <x v="30"/>
    <x v="0"/>
    <x v="3"/>
    <x v="0"/>
    <x v="1"/>
    <n v="101"/>
    <n v="3.8"/>
    <n v="3.8"/>
  </r>
  <r>
    <x v="0"/>
    <d v="2021-03-18T00:00:00"/>
    <s v="Day 1"/>
    <x v="37"/>
    <x v="34"/>
    <x v="30"/>
    <x v="0"/>
    <x v="3"/>
    <x v="0"/>
    <x v="1"/>
    <n v="112"/>
    <n v="5.5"/>
    <n v="5.5"/>
  </r>
  <r>
    <x v="0"/>
    <d v="2021-03-18T00:00:00"/>
    <s v="Day 1"/>
    <x v="37"/>
    <x v="34"/>
    <x v="30"/>
    <x v="0"/>
    <x v="3"/>
    <x v="0"/>
    <x v="1"/>
    <n v="100"/>
    <n v="3.7"/>
    <n v="3.7"/>
  </r>
  <r>
    <x v="0"/>
    <d v="2021-03-18T00:00:00"/>
    <s v="Day 1"/>
    <x v="37"/>
    <x v="34"/>
    <x v="30"/>
    <x v="0"/>
    <x v="3"/>
    <x v="0"/>
    <x v="0"/>
    <n v="122"/>
    <n v="8.6"/>
    <n v="8.6"/>
  </r>
  <r>
    <x v="0"/>
    <d v="2021-03-18T00:00:00"/>
    <s v="Day 1"/>
    <x v="38"/>
    <x v="35"/>
    <x v="31"/>
    <x v="0"/>
    <x v="3"/>
    <x v="0"/>
    <x v="7"/>
    <m/>
    <s v=""/>
    <s v=""/>
  </r>
  <r>
    <x v="0"/>
    <d v="2021-03-18T00:00:00"/>
    <s v="Day 1"/>
    <x v="39"/>
    <x v="36"/>
    <x v="32"/>
    <x v="0"/>
    <x v="4"/>
    <x v="0"/>
    <x v="0"/>
    <n v="163"/>
    <n v="23.1"/>
    <n v="23.1"/>
  </r>
  <r>
    <x v="0"/>
    <d v="2021-03-18T00:00:00"/>
    <s v="Day 1"/>
    <x v="39"/>
    <x v="36"/>
    <x v="32"/>
    <x v="0"/>
    <x v="4"/>
    <x v="0"/>
    <x v="0"/>
    <n v="105"/>
    <n v="5.0999999999999996"/>
    <n v="5.0999999999999996"/>
  </r>
  <r>
    <x v="0"/>
    <d v="2021-03-18T00:00:00"/>
    <s v="Day 1"/>
    <x v="39"/>
    <x v="36"/>
    <x v="32"/>
    <x v="0"/>
    <x v="4"/>
    <x v="0"/>
    <x v="0"/>
    <n v="120"/>
    <n v="8.1"/>
    <n v="8.1"/>
  </r>
  <r>
    <x v="0"/>
    <d v="2021-03-18T00:00:00"/>
    <s v="Day 1"/>
    <x v="40"/>
    <x v="37"/>
    <x v="33"/>
    <x v="0"/>
    <x v="4"/>
    <x v="0"/>
    <x v="0"/>
    <n v="135"/>
    <n v="12.1"/>
    <n v="12.1"/>
  </r>
  <r>
    <x v="0"/>
    <d v="2021-03-18T00:00:00"/>
    <s v="Day 1"/>
    <x v="40"/>
    <x v="37"/>
    <x v="33"/>
    <x v="0"/>
    <x v="4"/>
    <x v="0"/>
    <x v="3"/>
    <n v="123"/>
    <n v="17"/>
    <n v="17"/>
  </r>
  <r>
    <x v="0"/>
    <d v="2021-03-18T00:00:00"/>
    <s v="Day 1"/>
    <x v="40"/>
    <x v="37"/>
    <x v="33"/>
    <x v="0"/>
    <x v="4"/>
    <x v="0"/>
    <x v="3"/>
    <n v="137"/>
    <n v="24"/>
    <n v="24"/>
  </r>
  <r>
    <x v="0"/>
    <d v="2021-03-18T00:00:00"/>
    <s v="Day 1"/>
    <x v="40"/>
    <x v="37"/>
    <x v="33"/>
    <x v="0"/>
    <x v="4"/>
    <x v="0"/>
    <x v="3"/>
    <n v="122"/>
    <n v="16.600000000000001"/>
    <n v="16.600000000000001"/>
  </r>
  <r>
    <x v="0"/>
    <d v="2021-03-18T00:00:00"/>
    <s v="Day 1"/>
    <x v="40"/>
    <x v="37"/>
    <x v="33"/>
    <x v="0"/>
    <x v="4"/>
    <x v="0"/>
    <x v="1"/>
    <n v="94"/>
    <n v="3"/>
    <n v="3"/>
  </r>
  <r>
    <x v="0"/>
    <d v="2021-03-18T00:00:00"/>
    <s v="Day 1"/>
    <x v="40"/>
    <x v="37"/>
    <x v="33"/>
    <x v="0"/>
    <x v="4"/>
    <x v="0"/>
    <x v="1"/>
    <n v="79"/>
    <n v="1.6"/>
    <n v="1.6"/>
  </r>
  <r>
    <x v="0"/>
    <d v="2021-03-18T00:00:00"/>
    <s v="Day 1"/>
    <x v="41"/>
    <x v="0"/>
    <x v="34"/>
    <x v="0"/>
    <x v="4"/>
    <x v="0"/>
    <x v="7"/>
    <m/>
    <s v=""/>
    <s v=""/>
  </r>
  <r>
    <x v="0"/>
    <d v="2021-03-18T00:00:00"/>
    <s v="Day 1"/>
    <x v="42"/>
    <x v="38"/>
    <x v="35"/>
    <x v="0"/>
    <x v="4"/>
    <x v="0"/>
    <x v="0"/>
    <n v="114"/>
    <n v="6.8"/>
    <n v="6.8"/>
  </r>
  <r>
    <x v="0"/>
    <d v="2021-03-18T00:00:00"/>
    <s v="Day 1"/>
    <x v="42"/>
    <x v="38"/>
    <x v="35"/>
    <x v="0"/>
    <x v="4"/>
    <x v="0"/>
    <x v="0"/>
    <n v="130"/>
    <n v="10.7"/>
    <n v="10.7"/>
  </r>
  <r>
    <x v="0"/>
    <d v="2021-03-18T00:00:00"/>
    <s v="Day 1"/>
    <x v="43"/>
    <x v="39"/>
    <x v="31"/>
    <x v="0"/>
    <x v="4"/>
    <x v="0"/>
    <x v="0"/>
    <n v="128"/>
    <n v="10.1"/>
    <n v="10.1"/>
  </r>
  <r>
    <x v="0"/>
    <d v="2021-03-18T00:00:00"/>
    <s v="Day 1"/>
    <x v="43"/>
    <x v="39"/>
    <x v="31"/>
    <x v="0"/>
    <x v="4"/>
    <x v="1"/>
    <x v="7"/>
    <n v="49"/>
    <n v="1.2"/>
    <n v="1.2"/>
  </r>
  <r>
    <x v="0"/>
    <d v="2021-03-18T00:00:00"/>
    <s v="Day 1"/>
    <x v="43"/>
    <x v="39"/>
    <x v="31"/>
    <x v="0"/>
    <x v="4"/>
    <x v="0"/>
    <x v="0"/>
    <n v="105"/>
    <n v="5.0999999999999996"/>
    <n v="5.0999999999999996"/>
  </r>
  <r>
    <x v="0"/>
    <d v="2021-03-18T00:00:00"/>
    <s v="Day 1"/>
    <x v="44"/>
    <x v="40"/>
    <x v="36"/>
    <x v="0"/>
    <x v="4"/>
    <x v="0"/>
    <x v="0"/>
    <n v="150"/>
    <n v="17.399999999999999"/>
    <n v="17.399999999999999"/>
  </r>
  <r>
    <x v="0"/>
    <d v="2021-03-18T00:00:00"/>
    <s v="Day 1"/>
    <x v="44"/>
    <x v="40"/>
    <x v="36"/>
    <x v="0"/>
    <x v="4"/>
    <x v="0"/>
    <x v="5"/>
    <n v="70"/>
    <n v="2.7"/>
    <n v="2.7"/>
  </r>
  <r>
    <x v="0"/>
    <d v="2021-03-18T00:00:00"/>
    <s v="Day 1"/>
    <x v="45"/>
    <x v="41"/>
    <x v="20"/>
    <x v="0"/>
    <x v="4"/>
    <x v="0"/>
    <x v="7"/>
    <m/>
    <s v=""/>
    <s v=""/>
  </r>
  <r>
    <x v="0"/>
    <d v="2021-03-18T00:00:00"/>
    <s v="Day 1"/>
    <x v="46"/>
    <x v="42"/>
    <x v="20"/>
    <x v="0"/>
    <x v="5"/>
    <x v="0"/>
    <x v="0"/>
    <n v="92"/>
    <n v="3.3"/>
    <n v="3.3"/>
  </r>
  <r>
    <x v="0"/>
    <d v="2021-03-18T00:00:00"/>
    <s v="Day 1"/>
    <x v="46"/>
    <x v="42"/>
    <x v="20"/>
    <x v="0"/>
    <x v="5"/>
    <x v="1"/>
    <x v="7"/>
    <n v="62"/>
    <n v="2.5"/>
    <n v="2.5"/>
  </r>
  <r>
    <x v="0"/>
    <d v="2021-03-18T00:00:00"/>
    <s v="Day 1"/>
    <x v="47"/>
    <x v="43"/>
    <x v="32"/>
    <x v="0"/>
    <x v="5"/>
    <x v="0"/>
    <x v="3"/>
    <n v="106"/>
    <n v="10.7"/>
    <n v="10.7"/>
  </r>
  <r>
    <x v="0"/>
    <d v="2021-03-18T00:00:00"/>
    <s v="Day 1"/>
    <x v="48"/>
    <x v="44"/>
    <x v="37"/>
    <x v="0"/>
    <x v="5"/>
    <x v="0"/>
    <x v="7"/>
    <m/>
    <s v=""/>
    <s v=""/>
  </r>
  <r>
    <x v="0"/>
    <d v="2021-03-18T00:00:00"/>
    <s v="Day 1"/>
    <x v="49"/>
    <x v="45"/>
    <x v="38"/>
    <x v="0"/>
    <x v="5"/>
    <x v="0"/>
    <x v="7"/>
    <m/>
    <s v=""/>
    <s v=""/>
  </r>
  <r>
    <x v="0"/>
    <d v="2021-03-18T00:00:00"/>
    <s v="Day 1"/>
    <x v="50"/>
    <x v="46"/>
    <x v="39"/>
    <x v="0"/>
    <x v="5"/>
    <x v="0"/>
    <x v="4"/>
    <n v="80"/>
    <n v="1.8"/>
    <n v="1.8"/>
  </r>
  <r>
    <x v="0"/>
    <d v="2021-03-18T00:00:00"/>
    <s v="Day 1"/>
    <x v="50"/>
    <x v="46"/>
    <x v="39"/>
    <x v="0"/>
    <x v="5"/>
    <x v="0"/>
    <x v="5"/>
    <n v="73"/>
    <n v="3.1"/>
    <n v="3.1"/>
  </r>
  <r>
    <x v="0"/>
    <d v="2021-03-18T00:00:00"/>
    <s v="Day 1"/>
    <x v="51"/>
    <x v="47"/>
    <x v="40"/>
    <x v="0"/>
    <x v="5"/>
    <x v="0"/>
    <x v="3"/>
    <n v="131"/>
    <n v="20.8"/>
    <n v="20.8"/>
  </r>
  <r>
    <x v="0"/>
    <d v="2021-03-18T00:00:00"/>
    <s v="Day 1"/>
    <x v="52"/>
    <x v="48"/>
    <x v="6"/>
    <x v="0"/>
    <x v="5"/>
    <x v="0"/>
    <x v="1"/>
    <n v="92"/>
    <n v="2.8"/>
    <n v="2.8"/>
  </r>
  <r>
    <x v="0"/>
    <d v="2021-03-18T00:00:00"/>
    <s v="Day 1"/>
    <x v="52"/>
    <x v="48"/>
    <x v="6"/>
    <x v="0"/>
    <x v="5"/>
    <x v="0"/>
    <x v="1"/>
    <n v="120"/>
    <n v="7"/>
    <n v="7"/>
  </r>
  <r>
    <x v="0"/>
    <d v="2021-03-18T00:00:00"/>
    <s v="Day 1"/>
    <x v="52"/>
    <x v="48"/>
    <x v="6"/>
    <x v="0"/>
    <x v="5"/>
    <x v="0"/>
    <x v="1"/>
    <n v="120"/>
    <n v="7"/>
    <n v="7"/>
  </r>
  <r>
    <x v="0"/>
    <d v="2021-03-18T00:00:00"/>
    <s v="Day 1"/>
    <x v="52"/>
    <x v="48"/>
    <x v="6"/>
    <x v="0"/>
    <x v="5"/>
    <x v="0"/>
    <x v="0"/>
    <n v="112"/>
    <n v="6.4"/>
    <n v="6.4"/>
  </r>
  <r>
    <x v="0"/>
    <d v="2021-03-18T00:00:00"/>
    <s v="Day 1"/>
    <x v="52"/>
    <x v="48"/>
    <x v="6"/>
    <x v="0"/>
    <x v="5"/>
    <x v="0"/>
    <x v="5"/>
    <n v="70"/>
    <n v="2.7"/>
    <n v="2.7"/>
  </r>
  <r>
    <x v="0"/>
    <d v="2021-03-18T00:00:00"/>
    <s v="Day 1"/>
    <x v="53"/>
    <x v="49"/>
    <x v="0"/>
    <x v="0"/>
    <x v="6"/>
    <x v="0"/>
    <x v="0"/>
    <n v="113"/>
    <n v="6.6"/>
    <n v="6.6"/>
  </r>
  <r>
    <x v="0"/>
    <d v="2021-03-18T00:00:00"/>
    <s v="Day 1"/>
    <x v="53"/>
    <x v="49"/>
    <x v="0"/>
    <x v="0"/>
    <x v="6"/>
    <x v="0"/>
    <x v="2"/>
    <n v="147"/>
    <n v="42.4"/>
    <n v="42.4"/>
  </r>
  <r>
    <x v="0"/>
    <d v="2021-03-18T00:00:00"/>
    <s v="Day 1"/>
    <x v="54"/>
    <x v="50"/>
    <x v="41"/>
    <x v="0"/>
    <x v="6"/>
    <x v="0"/>
    <x v="7"/>
    <m/>
    <s v=""/>
    <s v=""/>
  </r>
  <r>
    <x v="0"/>
    <d v="2021-03-18T00:00:00"/>
    <s v="Day 1"/>
    <x v="55"/>
    <x v="51"/>
    <x v="42"/>
    <x v="0"/>
    <x v="6"/>
    <x v="0"/>
    <x v="0"/>
    <n v="154"/>
    <n v="19.100000000000001"/>
    <n v="19.100000000000001"/>
  </r>
  <r>
    <x v="0"/>
    <d v="2021-03-18T00:00:00"/>
    <s v="Day 1"/>
    <x v="56"/>
    <x v="52"/>
    <x v="43"/>
    <x v="0"/>
    <x v="6"/>
    <x v="0"/>
    <x v="0"/>
    <n v="101"/>
    <n v="4.5"/>
    <n v="4.5"/>
  </r>
  <r>
    <x v="0"/>
    <d v="2021-03-18T00:00:00"/>
    <s v="Day 1"/>
    <x v="56"/>
    <x v="52"/>
    <x v="43"/>
    <x v="0"/>
    <x v="6"/>
    <x v="0"/>
    <x v="0"/>
    <n v="84"/>
    <n v="2.4"/>
    <n v="2.4"/>
  </r>
  <r>
    <x v="0"/>
    <d v="2021-03-18T00:00:00"/>
    <s v="Day 1"/>
    <x v="56"/>
    <x v="52"/>
    <x v="43"/>
    <x v="0"/>
    <x v="6"/>
    <x v="0"/>
    <x v="2"/>
    <n v="127"/>
    <n v="26.3"/>
    <n v="26.3"/>
  </r>
  <r>
    <x v="0"/>
    <d v="2021-03-18T00:00:00"/>
    <s v="Day 1"/>
    <x v="57"/>
    <x v="53"/>
    <x v="5"/>
    <x v="0"/>
    <x v="6"/>
    <x v="0"/>
    <x v="7"/>
    <m/>
    <s v=""/>
    <s v=""/>
  </r>
  <r>
    <x v="0"/>
    <d v="2021-03-18T00:00:00"/>
    <s v="Day 1"/>
    <x v="58"/>
    <x v="54"/>
    <x v="44"/>
    <x v="0"/>
    <x v="6"/>
    <x v="0"/>
    <x v="0"/>
    <n v="100"/>
    <n v="4.3"/>
    <n v="4.3"/>
  </r>
  <r>
    <x v="0"/>
    <d v="2021-03-18T00:00:00"/>
    <s v="Day 1"/>
    <x v="58"/>
    <x v="54"/>
    <x v="44"/>
    <x v="0"/>
    <x v="6"/>
    <x v="0"/>
    <x v="4"/>
    <n v="72"/>
    <n v="1.3"/>
    <n v="1.3"/>
  </r>
  <r>
    <x v="0"/>
    <d v="2021-03-18T00:00:00"/>
    <s v="Day 1"/>
    <x v="58"/>
    <x v="54"/>
    <x v="44"/>
    <x v="0"/>
    <x v="6"/>
    <x v="0"/>
    <x v="5"/>
    <n v="70"/>
    <n v="2.7"/>
    <n v="2.7"/>
  </r>
  <r>
    <x v="0"/>
    <d v="2021-03-18T00:00:00"/>
    <s v="Day 1"/>
    <x v="59"/>
    <x v="55"/>
    <x v="45"/>
    <x v="0"/>
    <x v="6"/>
    <x v="0"/>
    <x v="1"/>
    <n v="119"/>
    <n v="6.8"/>
    <n v="6.8"/>
  </r>
  <r>
    <x v="0"/>
    <d v="2021-03-18T00:00:00"/>
    <s v="Day 1"/>
    <x v="59"/>
    <x v="55"/>
    <x v="45"/>
    <x v="0"/>
    <x v="6"/>
    <x v="0"/>
    <x v="0"/>
    <n v="147"/>
    <n v="16.2"/>
    <n v="16.2"/>
  </r>
  <r>
    <x v="0"/>
    <d v="2021-03-18T00:00:00"/>
    <s v="Day 1"/>
    <x v="59"/>
    <x v="55"/>
    <x v="45"/>
    <x v="0"/>
    <x v="6"/>
    <x v="0"/>
    <x v="0"/>
    <n v="70"/>
    <n v="1.3"/>
    <n v="1.3"/>
  </r>
  <r>
    <x v="0"/>
    <d v="2021-03-18T00:00:00"/>
    <s v="Day 1"/>
    <x v="60"/>
    <x v="56"/>
    <x v="44"/>
    <x v="2"/>
    <x v="6"/>
    <x v="1"/>
    <x v="7"/>
    <n v="42"/>
    <n v="0.8"/>
    <n v="0.8"/>
  </r>
  <r>
    <x v="0"/>
    <d v="2021-03-18T00:00:00"/>
    <s v="Day 1"/>
    <x v="60"/>
    <x v="56"/>
    <x v="44"/>
    <x v="2"/>
    <x v="6"/>
    <x v="2"/>
    <x v="7"/>
    <n v="29"/>
    <n v="0.7"/>
    <n v="0.7"/>
  </r>
  <r>
    <x v="0"/>
    <d v="2021-03-18T00:00:00"/>
    <s v="Day 1"/>
    <x v="61"/>
    <x v="57"/>
    <x v="46"/>
    <x v="0"/>
    <x v="7"/>
    <x v="0"/>
    <x v="7"/>
    <m/>
    <s v=""/>
    <s v=""/>
  </r>
  <r>
    <x v="0"/>
    <d v="2021-03-18T00:00:00"/>
    <s v="Day 1"/>
    <x v="62"/>
    <x v="58"/>
    <x v="47"/>
    <x v="0"/>
    <x v="7"/>
    <x v="0"/>
    <x v="0"/>
    <n v="119"/>
    <n v="7.9"/>
    <n v="7.9"/>
  </r>
  <r>
    <x v="0"/>
    <d v="2021-03-18T00:00:00"/>
    <s v="Day 1"/>
    <x v="62"/>
    <x v="58"/>
    <x v="47"/>
    <x v="0"/>
    <x v="7"/>
    <x v="1"/>
    <x v="7"/>
    <n v="71"/>
    <n v="3.7"/>
    <n v="3.7"/>
  </r>
  <r>
    <x v="0"/>
    <d v="2021-03-18T00:00:00"/>
    <s v="Day 1"/>
    <x v="62"/>
    <x v="58"/>
    <x v="47"/>
    <x v="0"/>
    <x v="7"/>
    <x v="0"/>
    <x v="1"/>
    <n v="88"/>
    <n v="2.4"/>
    <n v="2.4"/>
  </r>
  <r>
    <x v="0"/>
    <d v="2021-03-18T00:00:00"/>
    <s v="Day 1"/>
    <x v="62"/>
    <x v="58"/>
    <x v="47"/>
    <x v="0"/>
    <x v="7"/>
    <x v="0"/>
    <x v="0"/>
    <n v="143"/>
    <n v="14.8"/>
    <n v="14.8"/>
  </r>
  <r>
    <x v="0"/>
    <d v="2021-03-18T00:00:00"/>
    <s v="Day 1"/>
    <x v="62"/>
    <x v="58"/>
    <x v="47"/>
    <x v="0"/>
    <x v="7"/>
    <x v="0"/>
    <x v="3"/>
    <n v="118"/>
    <n v="15"/>
    <n v="15"/>
  </r>
  <r>
    <x v="0"/>
    <d v="2021-03-18T00:00:00"/>
    <s v="Day 1"/>
    <x v="63"/>
    <x v="59"/>
    <x v="48"/>
    <x v="0"/>
    <x v="7"/>
    <x v="0"/>
    <x v="5"/>
    <n v="77"/>
    <n v="3.6"/>
    <n v="3.6"/>
  </r>
  <r>
    <x v="0"/>
    <d v="2021-03-18T00:00:00"/>
    <s v="Day 1"/>
    <x v="63"/>
    <x v="59"/>
    <x v="48"/>
    <x v="0"/>
    <x v="7"/>
    <x v="0"/>
    <x v="1"/>
    <n v="105"/>
    <n v="4.4000000000000004"/>
    <n v="4.4000000000000004"/>
  </r>
  <r>
    <x v="0"/>
    <d v="2021-03-18T00:00:00"/>
    <s v="Day 1"/>
    <x v="63"/>
    <x v="59"/>
    <x v="48"/>
    <x v="0"/>
    <x v="7"/>
    <x v="0"/>
    <x v="1"/>
    <n v="92"/>
    <n v="2.8"/>
    <n v="2.8"/>
  </r>
  <r>
    <x v="0"/>
    <d v="2021-03-18T00:00:00"/>
    <s v="Day 1"/>
    <x v="64"/>
    <x v="60"/>
    <x v="49"/>
    <x v="0"/>
    <x v="7"/>
    <x v="0"/>
    <x v="3"/>
    <n v="133"/>
    <n v="21.8"/>
    <n v="21.8"/>
  </r>
  <r>
    <x v="0"/>
    <d v="2021-03-18T00:00:00"/>
    <s v="Day 1"/>
    <x v="65"/>
    <x v="61"/>
    <x v="21"/>
    <x v="0"/>
    <x v="7"/>
    <x v="0"/>
    <x v="1"/>
    <n v="73"/>
    <n v="1.2"/>
    <n v="1.2"/>
  </r>
  <r>
    <x v="0"/>
    <d v="2021-03-18T00:00:00"/>
    <s v="Day 1"/>
    <x v="66"/>
    <x v="62"/>
    <x v="50"/>
    <x v="0"/>
    <x v="7"/>
    <x v="0"/>
    <x v="0"/>
    <n v="85"/>
    <n v="2.5"/>
    <n v="2.5"/>
  </r>
  <r>
    <x v="0"/>
    <d v="2021-03-18T00:00:00"/>
    <s v="Day 1"/>
    <x v="66"/>
    <x v="62"/>
    <x v="50"/>
    <x v="0"/>
    <x v="7"/>
    <x v="0"/>
    <x v="1"/>
    <n v="106"/>
    <n v="4.5"/>
    <n v="4.5"/>
  </r>
  <r>
    <x v="0"/>
    <d v="2021-03-18T00:00:00"/>
    <s v="Day 1"/>
    <x v="66"/>
    <x v="62"/>
    <x v="50"/>
    <x v="0"/>
    <x v="7"/>
    <x v="0"/>
    <x v="2"/>
    <n v="136"/>
    <n v="32.9"/>
    <n v="32.9"/>
  </r>
  <r>
    <x v="0"/>
    <d v="2021-03-18T00:00:00"/>
    <s v="Day 1"/>
    <x v="67"/>
    <x v="63"/>
    <x v="51"/>
    <x v="0"/>
    <x v="7"/>
    <x v="0"/>
    <x v="7"/>
    <m/>
    <s v=""/>
    <s v=""/>
  </r>
  <r>
    <x v="0"/>
    <d v="2021-03-18T00:00:00"/>
    <s v="Day 1"/>
    <x v="68"/>
    <x v="64"/>
    <x v="48"/>
    <x v="3"/>
    <x v="7"/>
    <x v="0"/>
    <x v="0"/>
    <n v="89"/>
    <n v="2.9"/>
    <n v="2.9"/>
  </r>
  <r>
    <x v="0"/>
    <d v="2021-03-18T00:00:00"/>
    <s v="Day 1"/>
    <x v="68"/>
    <x v="64"/>
    <x v="48"/>
    <x v="3"/>
    <x v="7"/>
    <x v="0"/>
    <x v="0"/>
    <n v="77"/>
    <n v="1.8"/>
    <n v="1.8"/>
  </r>
  <r>
    <x v="0"/>
    <d v="2021-03-18T00:00:00"/>
    <s v="Day 1"/>
    <x v="68"/>
    <x v="64"/>
    <x v="48"/>
    <x v="3"/>
    <x v="7"/>
    <x v="0"/>
    <x v="0"/>
    <n v="80"/>
    <n v="2"/>
    <n v="2"/>
  </r>
  <r>
    <x v="0"/>
    <d v="2021-03-18T00:00:00"/>
    <s v="Day 1"/>
    <x v="68"/>
    <x v="64"/>
    <x v="48"/>
    <x v="3"/>
    <x v="7"/>
    <x v="0"/>
    <x v="0"/>
    <n v="133"/>
    <n v="11.5"/>
    <n v="11.5"/>
  </r>
  <r>
    <x v="0"/>
    <d v="2021-03-18T00:00:00"/>
    <s v="Day 1"/>
    <x v="68"/>
    <x v="64"/>
    <x v="48"/>
    <x v="3"/>
    <x v="7"/>
    <x v="0"/>
    <x v="0"/>
    <n v="134"/>
    <n v="11.8"/>
    <n v="11.8"/>
  </r>
  <r>
    <x v="0"/>
    <d v="2021-03-18T00:00:00"/>
    <s v="Day 1"/>
    <x v="68"/>
    <x v="64"/>
    <x v="48"/>
    <x v="3"/>
    <x v="7"/>
    <x v="0"/>
    <x v="0"/>
    <n v="154"/>
    <n v="19.100000000000001"/>
    <n v="19.100000000000001"/>
  </r>
  <r>
    <x v="0"/>
    <d v="2021-03-18T00:00:00"/>
    <s v="Day 1"/>
    <x v="68"/>
    <x v="64"/>
    <x v="48"/>
    <x v="3"/>
    <x v="7"/>
    <x v="0"/>
    <x v="0"/>
    <n v="111"/>
    <n v="6.2"/>
    <n v="6.2"/>
  </r>
  <r>
    <x v="0"/>
    <d v="2021-03-18T00:00:00"/>
    <s v="Day 1"/>
    <x v="68"/>
    <x v="64"/>
    <x v="48"/>
    <x v="3"/>
    <x v="7"/>
    <x v="0"/>
    <x v="0"/>
    <n v="147"/>
    <n v="16.2"/>
    <n v="16.2"/>
  </r>
  <r>
    <x v="0"/>
    <d v="2021-03-18T00:00:00"/>
    <s v="Day 1"/>
    <x v="69"/>
    <x v="65"/>
    <x v="52"/>
    <x v="3"/>
    <x v="7"/>
    <x v="0"/>
    <x v="0"/>
    <n v="120"/>
    <n v="8.1"/>
    <n v="8.1"/>
  </r>
  <r>
    <x v="0"/>
    <d v="2021-03-18T00:00:00"/>
    <s v="Day 1"/>
    <x v="70"/>
    <x v="66"/>
    <x v="46"/>
    <x v="3"/>
    <x v="7"/>
    <x v="1"/>
    <x v="7"/>
    <n v="44"/>
    <n v="0.9"/>
    <n v="0.9"/>
  </r>
  <r>
    <x v="0"/>
    <d v="2021-03-18T00:00:00"/>
    <s v="Day 1"/>
    <x v="71"/>
    <x v="67"/>
    <x v="53"/>
    <x v="2"/>
    <x v="8"/>
    <x v="0"/>
    <x v="4"/>
    <n v="81"/>
    <n v="1.9"/>
    <n v="1.9"/>
  </r>
  <r>
    <x v="0"/>
    <d v="2021-03-18T00:00:00"/>
    <s v="Day 1"/>
    <x v="71"/>
    <x v="67"/>
    <x v="53"/>
    <x v="2"/>
    <x v="8"/>
    <x v="0"/>
    <x v="0"/>
    <n v="135"/>
    <n v="12.1"/>
    <n v="12.1"/>
  </r>
  <r>
    <x v="0"/>
    <d v="2021-03-18T00:00:00"/>
    <s v="Day 1"/>
    <x v="71"/>
    <x v="67"/>
    <x v="53"/>
    <x v="2"/>
    <x v="8"/>
    <x v="0"/>
    <x v="4"/>
    <n v="71"/>
    <n v="1.3"/>
    <n v="1.3"/>
  </r>
  <r>
    <x v="0"/>
    <d v="2021-03-18T00:00:00"/>
    <s v="Day 1"/>
    <x v="72"/>
    <x v="68"/>
    <x v="53"/>
    <x v="2"/>
    <x v="8"/>
    <x v="0"/>
    <x v="0"/>
    <n v="87"/>
    <n v="2.7"/>
    <n v="2.7"/>
  </r>
  <r>
    <x v="0"/>
    <d v="2021-03-18T00:00:00"/>
    <s v="Day 1"/>
    <x v="72"/>
    <x v="68"/>
    <x v="53"/>
    <x v="2"/>
    <x v="8"/>
    <x v="0"/>
    <x v="5"/>
    <n v="92"/>
    <n v="6.2"/>
    <n v="6.2"/>
  </r>
  <r>
    <x v="0"/>
    <d v="2021-03-18T00:00:00"/>
    <s v="Day 1"/>
    <x v="72"/>
    <x v="68"/>
    <x v="53"/>
    <x v="2"/>
    <x v="8"/>
    <x v="0"/>
    <x v="4"/>
    <n v="76"/>
    <n v="1.6"/>
    <n v="1.6"/>
  </r>
  <r>
    <x v="0"/>
    <d v="2021-03-18T00:00:00"/>
    <s v="Day 1"/>
    <x v="72"/>
    <x v="68"/>
    <x v="53"/>
    <x v="2"/>
    <x v="8"/>
    <x v="0"/>
    <x v="4"/>
    <n v="73"/>
    <n v="1.4"/>
    <n v="1.4"/>
  </r>
  <r>
    <x v="0"/>
    <d v="2021-03-18T00:00:00"/>
    <s v="Day 1"/>
    <x v="72"/>
    <x v="68"/>
    <x v="53"/>
    <x v="2"/>
    <x v="8"/>
    <x v="0"/>
    <x v="9"/>
    <n v="189"/>
    <n v="90"/>
    <n v="90"/>
  </r>
  <r>
    <x v="0"/>
    <d v="2021-03-18T00:00:00"/>
    <s v="Day 1"/>
    <x v="73"/>
    <x v="6"/>
    <x v="54"/>
    <x v="0"/>
    <x v="8"/>
    <x v="0"/>
    <x v="0"/>
    <n v="153"/>
    <n v="18.600000000000001"/>
    <n v="18.600000000000001"/>
  </r>
  <r>
    <x v="0"/>
    <d v="2021-03-18T00:00:00"/>
    <s v="Day 1"/>
    <x v="73"/>
    <x v="6"/>
    <x v="54"/>
    <x v="0"/>
    <x v="8"/>
    <x v="0"/>
    <x v="4"/>
    <n v="78"/>
    <n v="1.7"/>
    <n v="1.7"/>
  </r>
  <r>
    <x v="0"/>
    <d v="2021-03-18T00:00:00"/>
    <s v="Day 1"/>
    <x v="73"/>
    <x v="6"/>
    <x v="54"/>
    <x v="0"/>
    <x v="8"/>
    <x v="0"/>
    <x v="2"/>
    <n v="107"/>
    <n v="15"/>
    <n v="15"/>
  </r>
  <r>
    <x v="0"/>
    <d v="2021-03-18T00:00:00"/>
    <s v="Day 1"/>
    <x v="74"/>
    <x v="69"/>
    <x v="55"/>
    <x v="0"/>
    <x v="8"/>
    <x v="0"/>
    <x v="7"/>
    <m/>
    <s v=""/>
    <s v=""/>
  </r>
  <r>
    <x v="0"/>
    <d v="2021-03-18T00:00:00"/>
    <s v="Day 1"/>
    <x v="75"/>
    <x v="70"/>
    <x v="1"/>
    <x v="0"/>
    <x v="8"/>
    <x v="0"/>
    <x v="0"/>
    <n v="159"/>
    <n v="21.3"/>
    <n v="21.3"/>
  </r>
  <r>
    <x v="0"/>
    <d v="2021-03-18T00:00:00"/>
    <s v="Day 1"/>
    <x v="75"/>
    <x v="70"/>
    <x v="1"/>
    <x v="0"/>
    <x v="8"/>
    <x v="0"/>
    <x v="0"/>
    <n v="153"/>
    <n v="18.600000000000001"/>
    <n v="18.600000000000001"/>
  </r>
  <r>
    <x v="0"/>
    <d v="2021-03-18T00:00:00"/>
    <s v="Day 1"/>
    <x v="75"/>
    <x v="70"/>
    <x v="1"/>
    <x v="0"/>
    <x v="8"/>
    <x v="0"/>
    <x v="5"/>
    <n v="78"/>
    <n v="3.8"/>
    <n v="3.8"/>
  </r>
  <r>
    <x v="0"/>
    <d v="2021-03-18T00:00:00"/>
    <s v="Day 1"/>
    <x v="76"/>
    <x v="71"/>
    <x v="56"/>
    <x v="0"/>
    <x v="8"/>
    <x v="0"/>
    <x v="2"/>
    <n v="124"/>
    <n v="24.3"/>
    <n v="24.3"/>
  </r>
  <r>
    <x v="0"/>
    <d v="2021-03-18T00:00:00"/>
    <s v="Day 1"/>
    <x v="77"/>
    <x v="72"/>
    <x v="43"/>
    <x v="0"/>
    <x v="8"/>
    <x v="0"/>
    <x v="1"/>
    <n v="93"/>
    <n v="2.9"/>
    <n v="2.9"/>
  </r>
  <r>
    <x v="0"/>
    <d v="2021-03-18T00:00:00"/>
    <s v="Day 1"/>
    <x v="77"/>
    <x v="72"/>
    <x v="43"/>
    <x v="0"/>
    <x v="8"/>
    <x v="0"/>
    <x v="0"/>
    <n v="140"/>
    <n v="13.7"/>
    <n v="13.7"/>
  </r>
  <r>
    <x v="0"/>
    <d v="2021-03-18T00:00:00"/>
    <s v="Day 1"/>
    <x v="78"/>
    <x v="6"/>
    <x v="57"/>
    <x v="0"/>
    <x v="8"/>
    <x v="0"/>
    <x v="10"/>
    <n v="69"/>
    <n v="1.2"/>
    <n v="1.2"/>
  </r>
  <r>
    <x v="0"/>
    <d v="2021-03-18T00:00:00"/>
    <s v="Day 1"/>
    <x v="79"/>
    <x v="73"/>
    <x v="53"/>
    <x v="0"/>
    <x v="8"/>
    <x v="0"/>
    <x v="1"/>
    <n v="83"/>
    <n v="1.9"/>
    <n v="1.9"/>
  </r>
  <r>
    <x v="0"/>
    <d v="2021-03-18T00:00:00"/>
    <s v="Day 1"/>
    <x v="79"/>
    <x v="73"/>
    <x v="53"/>
    <x v="0"/>
    <x v="8"/>
    <x v="0"/>
    <x v="1"/>
    <n v="97"/>
    <n v="3.3"/>
    <n v="3.3"/>
  </r>
  <r>
    <x v="0"/>
    <d v="2021-03-18T00:00:00"/>
    <s v="Day 1"/>
    <x v="79"/>
    <x v="73"/>
    <x v="53"/>
    <x v="0"/>
    <x v="8"/>
    <x v="0"/>
    <x v="1"/>
    <n v="116"/>
    <n v="6.2"/>
    <n v="6.2"/>
  </r>
  <r>
    <x v="0"/>
    <d v="2021-03-18T00:00:00"/>
    <s v="Day 1"/>
    <x v="80"/>
    <x v="5"/>
    <x v="54"/>
    <x v="0"/>
    <x v="9"/>
    <x v="0"/>
    <x v="7"/>
    <m/>
    <s v=""/>
    <s v=""/>
  </r>
  <r>
    <x v="0"/>
    <d v="2021-03-18T00:00:00"/>
    <s v="Day 1"/>
    <x v="81"/>
    <x v="40"/>
    <x v="38"/>
    <x v="0"/>
    <x v="9"/>
    <x v="0"/>
    <x v="0"/>
    <n v="152"/>
    <n v="18.2"/>
    <n v="18.2"/>
  </r>
  <r>
    <x v="0"/>
    <d v="2021-03-18T00:00:00"/>
    <s v="Day 1"/>
    <x v="82"/>
    <x v="74"/>
    <x v="58"/>
    <x v="0"/>
    <x v="9"/>
    <x v="0"/>
    <x v="0"/>
    <n v="146"/>
    <n v="15.9"/>
    <n v="15.9"/>
  </r>
  <r>
    <x v="0"/>
    <d v="2021-03-18T00:00:00"/>
    <s v="Day 1"/>
    <x v="83"/>
    <x v="40"/>
    <x v="54"/>
    <x v="0"/>
    <x v="9"/>
    <x v="0"/>
    <x v="0"/>
    <n v="156"/>
    <n v="19.899999999999999"/>
    <n v="19.899999999999999"/>
  </r>
  <r>
    <x v="0"/>
    <d v="2021-03-18T00:00:00"/>
    <s v="Day 1"/>
    <x v="83"/>
    <x v="40"/>
    <x v="54"/>
    <x v="0"/>
    <x v="9"/>
    <x v="0"/>
    <x v="0"/>
    <n v="153"/>
    <n v="18.600000000000001"/>
    <n v="18.600000000000001"/>
  </r>
  <r>
    <x v="0"/>
    <d v="2021-03-18T00:00:00"/>
    <s v="Day 1"/>
    <x v="84"/>
    <x v="75"/>
    <x v="59"/>
    <x v="0"/>
    <x v="9"/>
    <x v="0"/>
    <x v="0"/>
    <n v="73"/>
    <n v="1.4"/>
    <n v="1.4"/>
  </r>
  <r>
    <x v="0"/>
    <d v="2021-03-18T00:00:00"/>
    <s v="Day 1"/>
    <x v="84"/>
    <x v="75"/>
    <x v="59"/>
    <x v="0"/>
    <x v="9"/>
    <x v="0"/>
    <x v="0"/>
    <n v="99"/>
    <n v="4.2"/>
    <n v="4.2"/>
  </r>
  <r>
    <x v="0"/>
    <d v="2021-03-18T00:00:00"/>
    <s v="Day 1"/>
    <x v="85"/>
    <x v="76"/>
    <x v="31"/>
    <x v="0"/>
    <x v="9"/>
    <x v="0"/>
    <x v="0"/>
    <n v="111"/>
    <n v="6.2"/>
    <n v="6.2"/>
  </r>
  <r>
    <x v="0"/>
    <d v="2021-03-18T00:00:00"/>
    <s v="Day 1"/>
    <x v="85"/>
    <x v="76"/>
    <x v="31"/>
    <x v="0"/>
    <x v="9"/>
    <x v="0"/>
    <x v="1"/>
    <n v="103"/>
    <n v="4.0999999999999996"/>
    <n v="4.0999999999999996"/>
  </r>
  <r>
    <x v="0"/>
    <d v="2021-03-18T00:00:00"/>
    <s v="Day 1"/>
    <x v="85"/>
    <x v="76"/>
    <x v="31"/>
    <x v="0"/>
    <x v="9"/>
    <x v="0"/>
    <x v="11"/>
    <n v="150"/>
    <n v="45.7"/>
    <n v="45.7"/>
  </r>
  <r>
    <x v="0"/>
    <d v="2021-03-18T00:00:00"/>
    <s v="Day 1"/>
    <x v="85"/>
    <x v="76"/>
    <x v="31"/>
    <x v="0"/>
    <x v="9"/>
    <x v="0"/>
    <x v="0"/>
    <n v="106"/>
    <n v="5.3"/>
    <n v="5.3"/>
  </r>
  <r>
    <x v="0"/>
    <d v="2021-03-18T00:00:00"/>
    <s v="Day 1"/>
    <x v="85"/>
    <x v="76"/>
    <x v="31"/>
    <x v="0"/>
    <x v="9"/>
    <x v="0"/>
    <x v="0"/>
    <n v="131"/>
    <n v="10.9"/>
    <n v="10.9"/>
  </r>
  <r>
    <x v="0"/>
    <d v="2021-03-18T00:00:00"/>
    <s v="Day 1"/>
    <x v="85"/>
    <x v="76"/>
    <x v="31"/>
    <x v="0"/>
    <x v="9"/>
    <x v="0"/>
    <x v="0"/>
    <n v="139"/>
    <n v="13.4"/>
    <n v="13.4"/>
  </r>
  <r>
    <x v="0"/>
    <d v="2021-03-18T00:00:00"/>
    <s v="Day 1"/>
    <x v="85"/>
    <x v="76"/>
    <x v="31"/>
    <x v="0"/>
    <x v="9"/>
    <x v="0"/>
    <x v="0"/>
    <n v="136"/>
    <n v="12.4"/>
    <n v="12.4"/>
  </r>
  <r>
    <x v="0"/>
    <d v="2021-03-18T00:00:00"/>
    <s v="Day 1"/>
    <x v="85"/>
    <x v="76"/>
    <x v="31"/>
    <x v="0"/>
    <x v="9"/>
    <x v="0"/>
    <x v="0"/>
    <n v="88"/>
    <n v="2.8"/>
    <n v="2.8"/>
  </r>
  <r>
    <x v="0"/>
    <d v="2021-03-18T00:00:00"/>
    <s v="Day 1"/>
    <x v="86"/>
    <x v="77"/>
    <x v="31"/>
    <x v="0"/>
    <x v="9"/>
    <x v="0"/>
    <x v="0"/>
    <n v="125"/>
    <n v="9.3000000000000007"/>
    <n v="9.3000000000000007"/>
  </r>
  <r>
    <x v="0"/>
    <d v="2021-03-18T00:00:00"/>
    <s v="Day 1"/>
    <x v="86"/>
    <x v="77"/>
    <x v="31"/>
    <x v="0"/>
    <x v="9"/>
    <x v="0"/>
    <x v="3"/>
    <n v="132"/>
    <n v="21.2"/>
    <n v="21.2"/>
  </r>
  <r>
    <x v="0"/>
    <d v="2021-03-18T00:00:00"/>
    <s v="Day 1"/>
    <x v="86"/>
    <x v="77"/>
    <x v="31"/>
    <x v="0"/>
    <x v="9"/>
    <x v="0"/>
    <x v="0"/>
    <n v="156"/>
    <n v="19.899999999999999"/>
    <n v="19.899999999999999"/>
  </r>
  <r>
    <x v="0"/>
    <d v="2021-03-18T00:00:00"/>
    <s v="Day 1"/>
    <x v="86"/>
    <x v="77"/>
    <x v="31"/>
    <x v="0"/>
    <x v="9"/>
    <x v="0"/>
    <x v="0"/>
    <n v="127"/>
    <n v="9.8000000000000007"/>
    <n v="9.8000000000000007"/>
  </r>
  <r>
    <x v="0"/>
    <d v="2021-03-18T00:00:00"/>
    <s v="Day 1"/>
    <x v="87"/>
    <x v="78"/>
    <x v="58"/>
    <x v="2"/>
    <x v="9"/>
    <x v="0"/>
    <x v="7"/>
    <m/>
    <s v=""/>
    <s v=""/>
  </r>
  <r>
    <x v="0"/>
    <d v="2021-03-18T00:00:00"/>
    <s v="Day 1"/>
    <x v="88"/>
    <x v="17"/>
    <x v="60"/>
    <x v="0"/>
    <x v="10"/>
    <x v="0"/>
    <x v="1"/>
    <n v="102"/>
    <n v="4"/>
    <n v="4"/>
  </r>
  <r>
    <x v="0"/>
    <d v="2021-03-18T00:00:00"/>
    <s v="Day 1"/>
    <x v="88"/>
    <x v="17"/>
    <x v="60"/>
    <x v="0"/>
    <x v="10"/>
    <x v="0"/>
    <x v="3"/>
    <n v="129"/>
    <n v="19.7"/>
    <n v="19.7"/>
  </r>
  <r>
    <x v="0"/>
    <d v="2021-03-18T00:00:00"/>
    <s v="Day 1"/>
    <x v="89"/>
    <x v="79"/>
    <x v="61"/>
    <x v="4"/>
    <x v="10"/>
    <x v="0"/>
    <x v="1"/>
    <n v="94"/>
    <n v="3"/>
    <n v="3"/>
  </r>
  <r>
    <x v="0"/>
    <d v="2021-03-18T00:00:00"/>
    <s v="Day 1"/>
    <x v="89"/>
    <x v="79"/>
    <x v="61"/>
    <x v="4"/>
    <x v="10"/>
    <x v="0"/>
    <x v="1"/>
    <n v="109"/>
    <n v="5"/>
    <n v="5"/>
  </r>
  <r>
    <x v="0"/>
    <d v="2021-03-18T00:00:00"/>
    <s v="Day 1"/>
    <x v="90"/>
    <x v="13"/>
    <x v="17"/>
    <x v="0"/>
    <x v="10"/>
    <x v="0"/>
    <x v="0"/>
    <n v="121"/>
    <n v="8.3000000000000007"/>
    <n v="8.3000000000000007"/>
  </r>
  <r>
    <x v="0"/>
    <d v="2021-03-18T00:00:00"/>
    <s v="Day 1"/>
    <x v="90"/>
    <x v="13"/>
    <x v="17"/>
    <x v="0"/>
    <x v="10"/>
    <x v="0"/>
    <x v="0"/>
    <n v="114"/>
    <n v="6.8"/>
    <n v="6.8"/>
  </r>
  <r>
    <x v="0"/>
    <d v="2021-03-18T00:00:00"/>
    <s v="Day 1"/>
    <x v="90"/>
    <x v="13"/>
    <x v="17"/>
    <x v="0"/>
    <x v="10"/>
    <x v="0"/>
    <x v="0"/>
    <n v="126"/>
    <n v="9.6"/>
    <n v="9.6"/>
  </r>
  <r>
    <x v="0"/>
    <d v="2021-03-18T00:00:00"/>
    <s v="Day 1"/>
    <x v="90"/>
    <x v="13"/>
    <x v="17"/>
    <x v="0"/>
    <x v="10"/>
    <x v="0"/>
    <x v="1"/>
    <n v="70"/>
    <n v="1.1000000000000001"/>
    <n v="1.1000000000000001"/>
  </r>
  <r>
    <x v="0"/>
    <d v="2021-03-18T00:00:00"/>
    <s v="Day 1"/>
    <x v="91"/>
    <x v="80"/>
    <x v="43"/>
    <x v="0"/>
    <x v="10"/>
    <x v="0"/>
    <x v="5"/>
    <n v="73"/>
    <n v="3.1"/>
    <n v="3.1"/>
  </r>
  <r>
    <x v="0"/>
    <d v="2021-03-18T00:00:00"/>
    <s v="Day 1"/>
    <x v="91"/>
    <x v="80"/>
    <x v="43"/>
    <x v="0"/>
    <x v="10"/>
    <x v="0"/>
    <x v="1"/>
    <n v="117"/>
    <n v="6.4"/>
    <n v="6.4"/>
  </r>
  <r>
    <x v="0"/>
    <d v="2021-03-18T00:00:00"/>
    <s v="Day 1"/>
    <x v="92"/>
    <x v="81"/>
    <x v="62"/>
    <x v="0"/>
    <x v="10"/>
    <x v="0"/>
    <x v="0"/>
    <n v="142"/>
    <n v="14.4"/>
    <n v="14.4"/>
  </r>
  <r>
    <x v="0"/>
    <d v="2021-03-18T00:00:00"/>
    <s v="Day 1"/>
    <x v="92"/>
    <x v="81"/>
    <x v="62"/>
    <x v="0"/>
    <x v="10"/>
    <x v="0"/>
    <x v="0"/>
    <n v="112"/>
    <n v="6.4"/>
    <n v="6.4"/>
  </r>
  <r>
    <x v="0"/>
    <d v="2021-03-18T00:00:00"/>
    <s v="Day 1"/>
    <x v="92"/>
    <x v="81"/>
    <x v="62"/>
    <x v="0"/>
    <x v="10"/>
    <x v="0"/>
    <x v="0"/>
    <n v="131"/>
    <n v="10.9"/>
    <n v="10.9"/>
  </r>
  <r>
    <x v="0"/>
    <d v="2021-03-18T00:00:00"/>
    <s v="Day 1"/>
    <x v="92"/>
    <x v="81"/>
    <x v="62"/>
    <x v="0"/>
    <x v="10"/>
    <x v="0"/>
    <x v="1"/>
    <n v="96"/>
    <n v="3.2"/>
    <n v="3.2"/>
  </r>
  <r>
    <x v="0"/>
    <d v="2021-03-18T00:00:00"/>
    <s v="Day 1"/>
    <x v="92"/>
    <x v="81"/>
    <x v="62"/>
    <x v="0"/>
    <x v="10"/>
    <x v="0"/>
    <x v="1"/>
    <n v="77"/>
    <n v="1.5"/>
    <n v="1.5"/>
  </r>
  <r>
    <x v="0"/>
    <d v="2021-03-18T00:00:00"/>
    <s v="Day 1"/>
    <x v="93"/>
    <x v="82"/>
    <x v="63"/>
    <x v="0"/>
    <x v="10"/>
    <x v="0"/>
    <x v="1"/>
    <n v="117"/>
    <n v="6.4"/>
    <n v="6.4"/>
  </r>
  <r>
    <x v="0"/>
    <d v="2021-03-18T00:00:00"/>
    <s v="Day 1"/>
    <x v="94"/>
    <x v="83"/>
    <x v="64"/>
    <x v="0"/>
    <x v="10"/>
    <x v="0"/>
    <x v="7"/>
    <m/>
    <s v=""/>
    <s v=""/>
  </r>
  <r>
    <x v="0"/>
    <d v="2021-03-18T00:00:00"/>
    <s v="Day 1"/>
    <x v="95"/>
    <x v="84"/>
    <x v="65"/>
    <x v="0"/>
    <x v="11"/>
    <x v="0"/>
    <x v="7"/>
    <m/>
    <s v=""/>
    <s v=""/>
  </r>
  <r>
    <x v="0"/>
    <d v="2021-03-18T00:00:00"/>
    <s v="Day 1"/>
    <x v="96"/>
    <x v="85"/>
    <x v="66"/>
    <x v="0"/>
    <x v="11"/>
    <x v="0"/>
    <x v="1"/>
    <n v="77"/>
    <n v="1.5"/>
    <n v="1.5"/>
  </r>
  <r>
    <x v="0"/>
    <d v="2021-03-18T00:00:00"/>
    <s v="Day 1"/>
    <x v="96"/>
    <x v="85"/>
    <x v="66"/>
    <x v="0"/>
    <x v="11"/>
    <x v="0"/>
    <x v="5"/>
    <n v="88"/>
    <n v="5.4"/>
    <n v="5.4"/>
  </r>
  <r>
    <x v="0"/>
    <d v="2021-03-18T00:00:00"/>
    <s v="Day 1"/>
    <x v="96"/>
    <x v="85"/>
    <x v="66"/>
    <x v="0"/>
    <x v="11"/>
    <x v="0"/>
    <x v="0"/>
    <n v="138"/>
    <n v="13.1"/>
    <n v="13.1"/>
  </r>
  <r>
    <x v="0"/>
    <d v="2021-03-18T00:00:00"/>
    <s v="Day 1"/>
    <x v="96"/>
    <x v="85"/>
    <x v="66"/>
    <x v="0"/>
    <x v="11"/>
    <x v="0"/>
    <x v="1"/>
    <n v="71"/>
    <n v="1.1000000000000001"/>
    <n v="1.1000000000000001"/>
  </r>
  <r>
    <x v="0"/>
    <d v="2021-03-18T00:00:00"/>
    <s v="Day 1"/>
    <x v="97"/>
    <x v="86"/>
    <x v="67"/>
    <x v="0"/>
    <x v="11"/>
    <x v="0"/>
    <x v="5"/>
    <n v="80"/>
    <n v="4.0999999999999996"/>
    <n v="4.0999999999999996"/>
  </r>
  <r>
    <x v="0"/>
    <d v="2021-03-18T00:00:00"/>
    <s v="Day 1"/>
    <x v="98"/>
    <x v="87"/>
    <x v="65"/>
    <x v="4"/>
    <x v="11"/>
    <x v="0"/>
    <x v="0"/>
    <n v="140"/>
    <n v="13.7"/>
    <n v="13.7"/>
  </r>
  <r>
    <x v="0"/>
    <d v="2021-03-18T00:00:00"/>
    <s v="Day 1"/>
    <x v="99"/>
    <x v="88"/>
    <x v="54"/>
    <x v="0"/>
    <x v="11"/>
    <x v="0"/>
    <x v="1"/>
    <n v="101"/>
    <n v="3.8"/>
    <n v="3.8"/>
  </r>
  <r>
    <x v="0"/>
    <d v="2021-03-18T00:00:00"/>
    <s v="Day 1"/>
    <x v="100"/>
    <x v="89"/>
    <x v="68"/>
    <x v="3"/>
    <x v="11"/>
    <x v="0"/>
    <x v="0"/>
    <n v="160"/>
    <n v="21.7"/>
    <n v="21.7"/>
  </r>
  <r>
    <x v="0"/>
    <d v="2021-03-18T00:00:00"/>
    <s v="Day 1"/>
    <x v="100"/>
    <x v="89"/>
    <x v="68"/>
    <x v="3"/>
    <x v="11"/>
    <x v="0"/>
    <x v="0"/>
    <n v="125"/>
    <n v="9.3000000000000007"/>
    <n v="9.3000000000000007"/>
  </r>
  <r>
    <x v="0"/>
    <d v="2021-03-18T00:00:00"/>
    <s v="Day 1"/>
    <x v="100"/>
    <x v="89"/>
    <x v="68"/>
    <x v="3"/>
    <x v="11"/>
    <x v="0"/>
    <x v="0"/>
    <n v="76"/>
    <n v="1.7"/>
    <n v="1.7"/>
  </r>
  <r>
    <x v="0"/>
    <d v="2021-03-18T00:00:00"/>
    <s v="Day 1"/>
    <x v="100"/>
    <x v="89"/>
    <x v="68"/>
    <x v="3"/>
    <x v="11"/>
    <x v="0"/>
    <x v="4"/>
    <n v="68"/>
    <n v="1.1000000000000001"/>
    <n v="1.1000000000000001"/>
  </r>
  <r>
    <x v="0"/>
    <d v="2021-03-18T00:00:00"/>
    <s v="Day 1"/>
    <x v="101"/>
    <x v="90"/>
    <x v="69"/>
    <x v="0"/>
    <x v="11"/>
    <x v="0"/>
    <x v="1"/>
    <n v="100"/>
    <n v="3.7"/>
    <n v="3.7"/>
  </r>
  <r>
    <x v="0"/>
    <d v="2021-03-18T00:00:00"/>
    <s v="Day 1"/>
    <x v="102"/>
    <x v="91"/>
    <x v="57"/>
    <x v="0"/>
    <x v="11"/>
    <x v="0"/>
    <x v="2"/>
    <n v="138"/>
    <n v="34.5"/>
    <n v="34.5"/>
  </r>
  <r>
    <x v="0"/>
    <d v="2021-03-18T00:00:00"/>
    <s v="Day 1"/>
    <x v="103"/>
    <x v="92"/>
    <x v="70"/>
    <x v="3"/>
    <x v="11"/>
    <x v="0"/>
    <x v="0"/>
    <n v="107"/>
    <n v="5.5"/>
    <n v="5.5"/>
  </r>
  <r>
    <x v="0"/>
    <d v="2021-03-18T00:00:00"/>
    <s v="Day 1"/>
    <x v="104"/>
    <x v="93"/>
    <x v="10"/>
    <x v="3"/>
    <x v="11"/>
    <x v="1"/>
    <x v="7"/>
    <n v="49"/>
    <n v="1.2"/>
    <n v="1.2"/>
  </r>
  <r>
    <x v="0"/>
    <d v="2021-03-18T00:00:00"/>
    <s v="Day 1"/>
    <x v="104"/>
    <x v="93"/>
    <x v="10"/>
    <x v="3"/>
    <x v="11"/>
    <x v="1"/>
    <x v="7"/>
    <n v="78"/>
    <n v="5"/>
    <n v="5"/>
  </r>
  <r>
    <x v="0"/>
    <d v="2021-03-18T00:00:00"/>
    <s v="Day 1"/>
    <x v="104"/>
    <x v="93"/>
    <x v="10"/>
    <x v="3"/>
    <x v="11"/>
    <x v="0"/>
    <x v="1"/>
    <n v="127"/>
    <n v="8.5"/>
    <n v="8.5"/>
  </r>
  <r>
    <x v="0"/>
    <d v="2021-03-18T00:00:00"/>
    <s v="Day 1"/>
    <x v="104"/>
    <x v="93"/>
    <x v="10"/>
    <x v="3"/>
    <x v="11"/>
    <x v="0"/>
    <x v="1"/>
    <n v="78"/>
    <n v="1.5"/>
    <n v="1.5"/>
  </r>
  <r>
    <x v="0"/>
    <d v="2021-03-18T00:00:00"/>
    <s v="Day 1"/>
    <x v="104"/>
    <x v="93"/>
    <x v="10"/>
    <x v="3"/>
    <x v="11"/>
    <x v="0"/>
    <x v="0"/>
    <n v="157"/>
    <n v="20.399999999999999"/>
    <n v="20.399999999999999"/>
  </r>
  <r>
    <x v="0"/>
    <d v="2021-03-18T00:00:00"/>
    <s v="Day 1"/>
    <x v="104"/>
    <x v="93"/>
    <x v="10"/>
    <x v="3"/>
    <x v="11"/>
    <x v="0"/>
    <x v="4"/>
    <n v="67"/>
    <n v="1.1000000000000001"/>
    <n v="1.1000000000000001"/>
  </r>
  <r>
    <x v="0"/>
    <d v="2021-03-18T00:00:00"/>
    <s v="Day 1"/>
    <x v="105"/>
    <x v="94"/>
    <x v="71"/>
    <x v="3"/>
    <x v="11"/>
    <x v="0"/>
    <x v="0"/>
    <n v="144"/>
    <n v="15.1"/>
    <n v="15.1"/>
  </r>
  <r>
    <x v="0"/>
    <d v="2021-03-18T00:00:00"/>
    <s v="Day 1"/>
    <x v="105"/>
    <x v="94"/>
    <x v="71"/>
    <x v="3"/>
    <x v="11"/>
    <x v="0"/>
    <x v="0"/>
    <n v="122"/>
    <n v="8.6"/>
    <n v="8.6"/>
  </r>
  <r>
    <x v="0"/>
    <d v="2021-03-18T00:00:00"/>
    <s v="Day 1"/>
    <x v="106"/>
    <x v="95"/>
    <x v="70"/>
    <x v="2"/>
    <x v="11"/>
    <x v="0"/>
    <x v="0"/>
    <n v="138"/>
    <n v="13.1"/>
    <n v="13.1"/>
  </r>
  <r>
    <x v="0"/>
    <d v="2021-03-18T00:00:00"/>
    <s v="Day 1"/>
    <x v="106"/>
    <x v="95"/>
    <x v="70"/>
    <x v="2"/>
    <x v="11"/>
    <x v="0"/>
    <x v="0"/>
    <n v="113"/>
    <n v="6.6"/>
    <n v="6.6"/>
  </r>
  <r>
    <x v="0"/>
    <d v="2021-03-18T00:00:00"/>
    <s v="Day 1"/>
    <x v="106"/>
    <x v="95"/>
    <x v="70"/>
    <x v="2"/>
    <x v="11"/>
    <x v="0"/>
    <x v="4"/>
    <n v="68"/>
    <n v="1.1000000000000001"/>
    <n v="1.1000000000000001"/>
  </r>
  <r>
    <x v="0"/>
    <d v="2021-03-18T00:00:00"/>
    <s v="Day 1"/>
    <x v="106"/>
    <x v="95"/>
    <x v="70"/>
    <x v="2"/>
    <x v="11"/>
    <x v="0"/>
    <x v="4"/>
    <n v="70"/>
    <n v="1.2"/>
    <n v="1.2"/>
  </r>
  <r>
    <x v="0"/>
    <d v="2021-03-18T00:00:00"/>
    <s v="Day 1"/>
    <x v="106"/>
    <x v="95"/>
    <x v="70"/>
    <x v="2"/>
    <x v="11"/>
    <x v="0"/>
    <x v="6"/>
    <n v="67"/>
    <n v="5.5"/>
    <n v="5.5"/>
  </r>
  <r>
    <x v="0"/>
    <d v="2021-03-18T00:00:00"/>
    <s v="Day 1"/>
    <x v="106"/>
    <x v="95"/>
    <x v="70"/>
    <x v="2"/>
    <x v="11"/>
    <x v="0"/>
    <x v="1"/>
    <n v="124"/>
    <n v="7.9"/>
    <n v="7.9"/>
  </r>
  <r>
    <x v="0"/>
    <d v="2021-03-18T00:00:00"/>
    <s v="Day 1"/>
    <x v="106"/>
    <x v="95"/>
    <x v="70"/>
    <x v="2"/>
    <x v="11"/>
    <x v="0"/>
    <x v="4"/>
    <n v="88"/>
    <n v="2.5"/>
    <n v="2.5"/>
  </r>
  <r>
    <x v="0"/>
    <d v="2021-03-18T00:00:00"/>
    <s v="Day 1"/>
    <x v="107"/>
    <x v="96"/>
    <x v="72"/>
    <x v="2"/>
    <x v="12"/>
    <x v="0"/>
    <x v="0"/>
    <n v="154"/>
    <n v="19.100000000000001"/>
    <n v="19.100000000000001"/>
  </r>
  <r>
    <x v="0"/>
    <d v="2021-03-18T00:00:00"/>
    <s v="Day 1"/>
    <x v="107"/>
    <x v="96"/>
    <x v="72"/>
    <x v="2"/>
    <x v="12"/>
    <x v="0"/>
    <x v="0"/>
    <n v="138"/>
    <n v="13.1"/>
    <n v="13.1"/>
  </r>
  <r>
    <x v="0"/>
    <d v="2021-03-18T00:00:00"/>
    <s v="Day 1"/>
    <x v="107"/>
    <x v="96"/>
    <x v="72"/>
    <x v="2"/>
    <x v="12"/>
    <x v="0"/>
    <x v="0"/>
    <n v="147"/>
    <n v="16.2"/>
    <n v="16.2"/>
  </r>
  <r>
    <x v="0"/>
    <d v="2021-03-18T00:00:00"/>
    <s v="Day 1"/>
    <x v="108"/>
    <x v="97"/>
    <x v="73"/>
    <x v="2"/>
    <x v="12"/>
    <x v="0"/>
    <x v="0"/>
    <n v="114"/>
    <n v="6.8"/>
    <n v="6.8"/>
  </r>
  <r>
    <x v="0"/>
    <d v="2021-03-18T00:00:00"/>
    <s v="Day 1"/>
    <x v="108"/>
    <x v="97"/>
    <x v="73"/>
    <x v="2"/>
    <x v="12"/>
    <x v="0"/>
    <x v="0"/>
    <n v="110"/>
    <n v="6"/>
    <n v="6"/>
  </r>
  <r>
    <x v="0"/>
    <d v="2021-03-18T00:00:00"/>
    <s v="Day 1"/>
    <x v="108"/>
    <x v="97"/>
    <x v="73"/>
    <x v="2"/>
    <x v="12"/>
    <x v="0"/>
    <x v="5"/>
    <n v="65"/>
    <n v="2.2000000000000002"/>
    <n v="2.2000000000000002"/>
  </r>
  <r>
    <x v="0"/>
    <d v="2021-03-18T00:00:00"/>
    <s v="Day 1"/>
    <x v="108"/>
    <x v="97"/>
    <x v="73"/>
    <x v="2"/>
    <x v="12"/>
    <x v="0"/>
    <x v="0"/>
    <n v="107"/>
    <n v="5.5"/>
    <n v="5.5"/>
  </r>
  <r>
    <x v="0"/>
    <d v="2021-03-18T00:00:00"/>
    <s v="Day 1"/>
    <x v="108"/>
    <x v="97"/>
    <x v="73"/>
    <x v="2"/>
    <x v="12"/>
    <x v="0"/>
    <x v="0"/>
    <n v="112"/>
    <n v="6.4"/>
    <n v="6.4"/>
  </r>
  <r>
    <x v="0"/>
    <d v="2021-03-18T00:00:00"/>
    <s v="Day 1"/>
    <x v="108"/>
    <x v="97"/>
    <x v="73"/>
    <x v="2"/>
    <x v="12"/>
    <x v="0"/>
    <x v="0"/>
    <n v="143"/>
    <n v="14.8"/>
    <n v="14.8"/>
  </r>
  <r>
    <x v="0"/>
    <d v="2021-03-18T00:00:00"/>
    <s v="Day 1"/>
    <x v="108"/>
    <x v="97"/>
    <x v="73"/>
    <x v="2"/>
    <x v="12"/>
    <x v="0"/>
    <x v="1"/>
    <n v="115"/>
    <n v="6"/>
    <n v="6"/>
  </r>
  <r>
    <x v="0"/>
    <d v="2021-03-18T00:00:00"/>
    <s v="Day 1"/>
    <x v="108"/>
    <x v="97"/>
    <x v="73"/>
    <x v="2"/>
    <x v="12"/>
    <x v="0"/>
    <x v="0"/>
    <n v="129"/>
    <n v="10.4"/>
    <n v="10.4"/>
  </r>
  <r>
    <x v="0"/>
    <d v="2021-03-18T00:00:00"/>
    <s v="Day 1"/>
    <x v="108"/>
    <x v="97"/>
    <x v="73"/>
    <x v="2"/>
    <x v="12"/>
    <x v="0"/>
    <x v="1"/>
    <n v="95"/>
    <n v="3.1"/>
    <n v="3.1"/>
  </r>
  <r>
    <x v="0"/>
    <d v="2021-03-18T00:00:00"/>
    <s v="Day 1"/>
    <x v="108"/>
    <x v="97"/>
    <x v="73"/>
    <x v="2"/>
    <x v="12"/>
    <x v="0"/>
    <x v="0"/>
    <n v="127"/>
    <n v="9.8000000000000007"/>
    <n v="9.8000000000000007"/>
  </r>
  <r>
    <x v="0"/>
    <d v="2021-03-18T00:00:00"/>
    <s v="Day 1"/>
    <x v="109"/>
    <x v="98"/>
    <x v="74"/>
    <x v="2"/>
    <x v="12"/>
    <x v="0"/>
    <x v="0"/>
    <n v="140"/>
    <n v="13.7"/>
    <n v="13.7"/>
  </r>
  <r>
    <x v="0"/>
    <d v="2021-03-18T00:00:00"/>
    <s v="Day 1"/>
    <x v="109"/>
    <x v="98"/>
    <x v="74"/>
    <x v="2"/>
    <x v="12"/>
    <x v="0"/>
    <x v="0"/>
    <n v="89"/>
    <n v="2.9"/>
    <n v="2.9"/>
  </r>
  <r>
    <x v="0"/>
    <d v="2021-03-18T00:00:00"/>
    <s v="Day 1"/>
    <x v="109"/>
    <x v="98"/>
    <x v="74"/>
    <x v="2"/>
    <x v="12"/>
    <x v="0"/>
    <x v="0"/>
    <n v="99"/>
    <n v="4.2"/>
    <n v="4.2"/>
  </r>
  <r>
    <x v="0"/>
    <d v="2021-03-18T00:00:00"/>
    <s v="Day 1"/>
    <x v="109"/>
    <x v="98"/>
    <x v="74"/>
    <x v="2"/>
    <x v="12"/>
    <x v="0"/>
    <x v="0"/>
    <n v="83"/>
    <n v="2.2999999999999998"/>
    <n v="2.2999999999999998"/>
  </r>
  <r>
    <x v="0"/>
    <d v="2021-03-18T00:00:00"/>
    <s v="Day 1"/>
    <x v="109"/>
    <x v="98"/>
    <x v="74"/>
    <x v="2"/>
    <x v="12"/>
    <x v="0"/>
    <x v="0"/>
    <n v="151"/>
    <n v="17.8"/>
    <n v="17.8"/>
  </r>
  <r>
    <x v="0"/>
    <d v="2021-03-18T00:00:00"/>
    <s v="Day 1"/>
    <x v="109"/>
    <x v="98"/>
    <x v="74"/>
    <x v="2"/>
    <x v="12"/>
    <x v="0"/>
    <x v="0"/>
    <n v="115"/>
    <n v="7"/>
    <n v="7"/>
  </r>
  <r>
    <x v="0"/>
    <d v="2021-03-18T00:00:00"/>
    <s v="Day 1"/>
    <x v="109"/>
    <x v="98"/>
    <x v="74"/>
    <x v="2"/>
    <x v="12"/>
    <x v="0"/>
    <x v="0"/>
    <n v="75"/>
    <n v="1.6"/>
    <n v="1.6"/>
  </r>
  <r>
    <x v="0"/>
    <d v="2021-03-18T00:00:00"/>
    <s v="Day 1"/>
    <x v="110"/>
    <x v="99"/>
    <x v="36"/>
    <x v="1"/>
    <x v="12"/>
    <x v="0"/>
    <x v="0"/>
    <n v="110"/>
    <n v="6"/>
    <n v="6"/>
  </r>
  <r>
    <x v="0"/>
    <d v="2021-03-18T00:00:00"/>
    <s v="Day 1"/>
    <x v="110"/>
    <x v="99"/>
    <x v="36"/>
    <x v="1"/>
    <x v="12"/>
    <x v="0"/>
    <x v="0"/>
    <n v="123"/>
    <n v="8.8000000000000007"/>
    <n v="8.8000000000000007"/>
  </r>
  <r>
    <x v="0"/>
    <d v="2021-03-18T00:00:00"/>
    <s v="Day 1"/>
    <x v="111"/>
    <x v="100"/>
    <x v="75"/>
    <x v="1"/>
    <x v="12"/>
    <x v="0"/>
    <x v="1"/>
    <n v="77"/>
    <n v="1.5"/>
    <n v="1.5"/>
  </r>
  <r>
    <x v="0"/>
    <d v="2021-03-18T00:00:00"/>
    <s v="Day 1"/>
    <x v="111"/>
    <x v="100"/>
    <x v="75"/>
    <x v="1"/>
    <x v="12"/>
    <x v="0"/>
    <x v="0"/>
    <n v="142"/>
    <n v="14.4"/>
    <n v="14.4"/>
  </r>
  <r>
    <x v="0"/>
    <d v="2021-03-18T00:00:00"/>
    <s v="Day 1"/>
    <x v="111"/>
    <x v="100"/>
    <x v="75"/>
    <x v="1"/>
    <x v="12"/>
    <x v="0"/>
    <x v="3"/>
    <n v="105"/>
    <n v="10.3"/>
    <n v="10.3"/>
  </r>
  <r>
    <x v="0"/>
    <d v="2021-03-18T00:00:00"/>
    <s v="Day 1"/>
    <x v="112"/>
    <x v="101"/>
    <x v="76"/>
    <x v="1"/>
    <x v="12"/>
    <x v="0"/>
    <x v="1"/>
    <n v="90"/>
    <n v="2.6"/>
    <n v="2.6"/>
  </r>
  <r>
    <x v="0"/>
    <d v="2021-03-18T00:00:00"/>
    <s v="Day 1"/>
    <x v="112"/>
    <x v="101"/>
    <x v="76"/>
    <x v="1"/>
    <x v="12"/>
    <x v="0"/>
    <x v="1"/>
    <n v="121"/>
    <n v="7.2"/>
    <n v="7.2"/>
  </r>
  <r>
    <x v="0"/>
    <d v="2021-03-18T00:00:00"/>
    <s v="Day 1"/>
    <x v="113"/>
    <x v="102"/>
    <x v="77"/>
    <x v="1"/>
    <x v="12"/>
    <x v="0"/>
    <x v="1"/>
    <n v="92"/>
    <n v="2.8"/>
    <n v="2.8"/>
  </r>
  <r>
    <x v="0"/>
    <d v="2021-03-18T00:00:00"/>
    <s v="Day 1"/>
    <x v="113"/>
    <x v="102"/>
    <x v="77"/>
    <x v="1"/>
    <x v="12"/>
    <x v="0"/>
    <x v="0"/>
    <n v="131"/>
    <n v="10.9"/>
    <n v="10.9"/>
  </r>
  <r>
    <x v="0"/>
    <d v="2021-03-18T00:00:00"/>
    <s v="Day 1"/>
    <x v="113"/>
    <x v="102"/>
    <x v="77"/>
    <x v="1"/>
    <x v="12"/>
    <x v="0"/>
    <x v="0"/>
    <n v="150"/>
    <n v="17.399999999999999"/>
    <n v="17.399999999999999"/>
  </r>
  <r>
    <x v="0"/>
    <d v="2021-03-18T00:00:00"/>
    <s v="Day 1"/>
    <x v="113"/>
    <x v="102"/>
    <x v="77"/>
    <x v="1"/>
    <x v="12"/>
    <x v="0"/>
    <x v="1"/>
    <n v="102"/>
    <n v="4"/>
    <n v="4"/>
  </r>
  <r>
    <x v="0"/>
    <d v="2021-03-18T00:00:00"/>
    <s v="Day 1"/>
    <x v="114"/>
    <x v="103"/>
    <x v="78"/>
    <x v="0"/>
    <x v="12"/>
    <x v="0"/>
    <x v="2"/>
    <n v="117"/>
    <n v="20.100000000000001"/>
    <n v="20.100000000000001"/>
  </r>
  <r>
    <x v="0"/>
    <d v="2021-03-18T00:00:00"/>
    <s v="Day 1"/>
    <x v="115"/>
    <x v="17"/>
    <x v="79"/>
    <x v="0"/>
    <x v="12"/>
    <x v="0"/>
    <x v="0"/>
    <n v="129"/>
    <n v="10.4"/>
    <n v="10.4"/>
  </r>
  <r>
    <x v="0"/>
    <d v="2021-03-18T00:00:00"/>
    <s v="Day 1"/>
    <x v="115"/>
    <x v="17"/>
    <x v="79"/>
    <x v="0"/>
    <x v="12"/>
    <x v="0"/>
    <x v="1"/>
    <n v="80"/>
    <n v="1.7"/>
    <n v="1.7"/>
  </r>
  <r>
    <x v="0"/>
    <d v="2021-03-18T00:00:00"/>
    <s v="Day 1"/>
    <x v="115"/>
    <x v="17"/>
    <x v="79"/>
    <x v="0"/>
    <x v="12"/>
    <x v="0"/>
    <x v="3"/>
    <n v="65"/>
    <n v="2.2999999999999998"/>
    <n v="2.2999999999999998"/>
  </r>
  <r>
    <x v="0"/>
    <d v="2021-03-18T00:00:00"/>
    <s v="Day 1"/>
    <x v="115"/>
    <x v="17"/>
    <x v="79"/>
    <x v="0"/>
    <x v="12"/>
    <x v="0"/>
    <x v="0"/>
    <n v="139"/>
    <n v="13.4"/>
    <n v="13.4"/>
  </r>
  <r>
    <x v="0"/>
    <d v="2021-03-18T00:00:00"/>
    <s v="Day 1"/>
    <x v="115"/>
    <x v="17"/>
    <x v="79"/>
    <x v="0"/>
    <x v="12"/>
    <x v="0"/>
    <x v="0"/>
    <n v="118"/>
    <n v="7.6"/>
    <n v="7.6"/>
  </r>
  <r>
    <x v="0"/>
    <d v="2021-03-18T00:00:00"/>
    <s v="Day 1"/>
    <x v="116"/>
    <x v="104"/>
    <x v="40"/>
    <x v="0"/>
    <x v="12"/>
    <x v="0"/>
    <x v="0"/>
    <n v="125"/>
    <n v="9.3000000000000007"/>
    <n v="9.3000000000000007"/>
  </r>
  <r>
    <x v="0"/>
    <d v="2021-03-18T00:00:00"/>
    <s v="Day 1"/>
    <x v="116"/>
    <x v="104"/>
    <x v="40"/>
    <x v="0"/>
    <x v="12"/>
    <x v="0"/>
    <x v="1"/>
    <n v="98"/>
    <n v="3.4"/>
    <n v="3.4"/>
  </r>
  <r>
    <x v="0"/>
    <d v="2021-03-18T00:00:00"/>
    <s v="Day 1"/>
    <x v="116"/>
    <x v="104"/>
    <x v="40"/>
    <x v="0"/>
    <x v="12"/>
    <x v="0"/>
    <x v="1"/>
    <n v="91"/>
    <n v="2.7"/>
    <n v="2.7"/>
  </r>
  <r>
    <x v="0"/>
    <d v="2021-03-18T00:00:00"/>
    <s v="Day 1"/>
    <x v="116"/>
    <x v="104"/>
    <x v="40"/>
    <x v="0"/>
    <x v="12"/>
    <x v="0"/>
    <x v="1"/>
    <n v="112"/>
    <n v="5.5"/>
    <n v="5.5"/>
  </r>
  <r>
    <x v="0"/>
    <d v="2021-03-18T00:00:00"/>
    <s v="Day 1"/>
    <x v="117"/>
    <x v="79"/>
    <x v="80"/>
    <x v="0"/>
    <x v="12"/>
    <x v="0"/>
    <x v="1"/>
    <n v="110"/>
    <n v="5.2"/>
    <n v="5.2"/>
  </r>
  <r>
    <x v="0"/>
    <d v="2021-03-18T00:00:00"/>
    <s v="Day 1"/>
    <x v="118"/>
    <x v="38"/>
    <x v="81"/>
    <x v="0"/>
    <x v="12"/>
    <x v="0"/>
    <x v="3"/>
    <n v="101"/>
    <n v="9.1"/>
    <n v="9.1"/>
  </r>
  <r>
    <x v="0"/>
    <d v="2021-03-18T00:00:00"/>
    <s v="Day 1"/>
    <x v="118"/>
    <x v="38"/>
    <x v="81"/>
    <x v="0"/>
    <x v="12"/>
    <x v="0"/>
    <x v="0"/>
    <n v="140"/>
    <n v="13.7"/>
    <n v="13.7"/>
  </r>
  <r>
    <x v="0"/>
    <d v="2021-03-18T00:00:00"/>
    <s v="Day 1"/>
    <x v="118"/>
    <x v="38"/>
    <x v="81"/>
    <x v="0"/>
    <x v="12"/>
    <x v="0"/>
    <x v="0"/>
    <n v="121"/>
    <n v="8.3000000000000007"/>
    <n v="8.3000000000000007"/>
  </r>
  <r>
    <x v="0"/>
    <d v="2021-03-18T00:00:00"/>
    <s v="Day 1"/>
    <x v="118"/>
    <x v="38"/>
    <x v="81"/>
    <x v="0"/>
    <x v="12"/>
    <x v="0"/>
    <x v="1"/>
    <n v="111"/>
    <n v="5.3"/>
    <n v="5.3"/>
  </r>
  <r>
    <x v="0"/>
    <d v="2021-03-18T00:00:00"/>
    <s v="Day 1"/>
    <x v="118"/>
    <x v="38"/>
    <x v="81"/>
    <x v="0"/>
    <x v="12"/>
    <x v="0"/>
    <x v="1"/>
    <n v="118"/>
    <n v="6.6"/>
    <n v="6.6"/>
  </r>
  <r>
    <x v="0"/>
    <d v="2021-03-18T00:00:00"/>
    <s v="Day 1"/>
    <x v="118"/>
    <x v="38"/>
    <x v="81"/>
    <x v="0"/>
    <x v="12"/>
    <x v="0"/>
    <x v="0"/>
    <n v="154"/>
    <n v="19.100000000000001"/>
    <n v="19.100000000000001"/>
  </r>
  <r>
    <x v="0"/>
    <d v="2021-03-18T00:00:00"/>
    <s v="Day 1"/>
    <x v="118"/>
    <x v="38"/>
    <x v="81"/>
    <x v="0"/>
    <x v="12"/>
    <x v="0"/>
    <x v="3"/>
    <n v="109"/>
    <n v="11.7"/>
    <n v="11.7"/>
  </r>
  <r>
    <x v="0"/>
    <d v="2021-03-18T00:00:00"/>
    <s v="Day 1"/>
    <x v="119"/>
    <x v="105"/>
    <x v="82"/>
    <x v="0"/>
    <x v="12"/>
    <x v="0"/>
    <x v="0"/>
    <n v="147"/>
    <n v="16.2"/>
    <n v="16.2"/>
  </r>
  <r>
    <x v="0"/>
    <d v="2021-03-18T00:00:00"/>
    <s v="Day 1"/>
    <x v="119"/>
    <x v="105"/>
    <x v="82"/>
    <x v="0"/>
    <x v="12"/>
    <x v="0"/>
    <x v="0"/>
    <n v="134"/>
    <n v="11.8"/>
    <n v="11.8"/>
  </r>
  <r>
    <x v="0"/>
    <d v="2021-03-18T00:00:00"/>
    <s v="Day 1"/>
    <x v="119"/>
    <x v="105"/>
    <x v="82"/>
    <x v="0"/>
    <x v="12"/>
    <x v="0"/>
    <x v="0"/>
    <n v="105"/>
    <n v="5.0999999999999996"/>
    <n v="5.0999999999999996"/>
  </r>
  <r>
    <x v="0"/>
    <d v="2021-03-18T00:00:00"/>
    <s v="Day 1"/>
    <x v="120"/>
    <x v="106"/>
    <x v="83"/>
    <x v="0"/>
    <x v="12"/>
    <x v="0"/>
    <x v="0"/>
    <n v="136"/>
    <n v="12.4"/>
    <n v="12.4"/>
  </r>
  <r>
    <x v="0"/>
    <d v="2021-03-18T00:00:00"/>
    <s v="Day 1"/>
    <x v="120"/>
    <x v="106"/>
    <x v="83"/>
    <x v="0"/>
    <x v="12"/>
    <x v="0"/>
    <x v="5"/>
    <n v="67"/>
    <n v="2.4"/>
    <n v="2.4"/>
  </r>
  <r>
    <x v="0"/>
    <d v="2021-03-18T00:00:00"/>
    <s v="Day 1"/>
    <x v="120"/>
    <x v="106"/>
    <x v="83"/>
    <x v="0"/>
    <x v="12"/>
    <x v="0"/>
    <x v="5"/>
    <n v="68"/>
    <n v="2.5"/>
    <n v="2.5"/>
  </r>
  <r>
    <x v="0"/>
    <d v="2021-03-18T00:00:00"/>
    <s v="Day 1"/>
    <x v="120"/>
    <x v="106"/>
    <x v="83"/>
    <x v="0"/>
    <x v="12"/>
    <x v="0"/>
    <x v="1"/>
    <n v="116"/>
    <n v="6.2"/>
    <n v="6.2"/>
  </r>
  <r>
    <x v="0"/>
    <d v="2021-03-18T00:00:00"/>
    <s v="Day 1"/>
    <x v="121"/>
    <x v="26"/>
    <x v="84"/>
    <x v="3"/>
    <x v="13"/>
    <x v="0"/>
    <x v="0"/>
    <n v="110"/>
    <n v="6"/>
    <n v="6"/>
  </r>
  <r>
    <x v="0"/>
    <d v="2021-03-18T00:00:00"/>
    <s v="Day 1"/>
    <x v="121"/>
    <x v="26"/>
    <x v="84"/>
    <x v="3"/>
    <x v="13"/>
    <x v="0"/>
    <x v="0"/>
    <n v="107"/>
    <n v="5.5"/>
    <n v="5.5"/>
  </r>
  <r>
    <x v="0"/>
    <d v="2021-03-18T00:00:00"/>
    <s v="Day 1"/>
    <x v="121"/>
    <x v="26"/>
    <x v="84"/>
    <x v="3"/>
    <x v="13"/>
    <x v="0"/>
    <x v="0"/>
    <n v="105"/>
    <n v="5.0999999999999996"/>
    <n v="5.0999999999999996"/>
  </r>
  <r>
    <x v="0"/>
    <d v="2021-03-18T00:00:00"/>
    <s v="Day 1"/>
    <x v="121"/>
    <x v="26"/>
    <x v="84"/>
    <x v="3"/>
    <x v="13"/>
    <x v="0"/>
    <x v="0"/>
    <n v="70"/>
    <n v="1.3"/>
    <n v="1.3"/>
  </r>
  <r>
    <x v="0"/>
    <d v="2021-03-18T00:00:00"/>
    <s v="Day 1"/>
    <x v="121"/>
    <x v="26"/>
    <x v="84"/>
    <x v="3"/>
    <x v="13"/>
    <x v="1"/>
    <x v="7"/>
    <n v="43"/>
    <n v="0.8"/>
    <n v="0.8"/>
  </r>
  <r>
    <x v="0"/>
    <d v="2021-03-18T00:00:00"/>
    <s v="Day 1"/>
    <x v="121"/>
    <x v="26"/>
    <x v="84"/>
    <x v="3"/>
    <x v="13"/>
    <x v="0"/>
    <x v="0"/>
    <n v="120"/>
    <n v="8.1"/>
    <n v="8.1"/>
  </r>
  <r>
    <x v="0"/>
    <d v="2021-03-18T00:00:00"/>
    <s v="Day 1"/>
    <x v="121"/>
    <x v="26"/>
    <x v="84"/>
    <x v="3"/>
    <x v="13"/>
    <x v="0"/>
    <x v="0"/>
    <n v="133"/>
    <n v="11.5"/>
    <n v="11.5"/>
  </r>
  <r>
    <x v="0"/>
    <d v="2021-03-18T00:00:00"/>
    <s v="Day 1"/>
    <x v="122"/>
    <x v="107"/>
    <x v="85"/>
    <x v="3"/>
    <x v="13"/>
    <x v="1"/>
    <x v="7"/>
    <n v="55"/>
    <n v="1.7"/>
    <n v="1.7"/>
  </r>
  <r>
    <x v="0"/>
    <d v="2021-03-18T00:00:00"/>
    <s v="Day 1"/>
    <x v="122"/>
    <x v="107"/>
    <x v="85"/>
    <x v="3"/>
    <x v="13"/>
    <x v="0"/>
    <x v="4"/>
    <n v="69"/>
    <n v="1.2"/>
    <n v="1.2"/>
  </r>
  <r>
    <x v="0"/>
    <d v="2021-03-18T00:00:00"/>
    <s v="Day 1"/>
    <x v="122"/>
    <x v="107"/>
    <x v="85"/>
    <x v="3"/>
    <x v="13"/>
    <x v="0"/>
    <x v="0"/>
    <n v="100"/>
    <n v="4.3"/>
    <n v="4.3"/>
  </r>
  <r>
    <x v="0"/>
    <d v="2021-03-18T00:00:00"/>
    <s v="Day 1"/>
    <x v="122"/>
    <x v="107"/>
    <x v="85"/>
    <x v="3"/>
    <x v="13"/>
    <x v="0"/>
    <x v="5"/>
    <n v="76"/>
    <n v="3.5"/>
    <n v="3.5"/>
  </r>
  <r>
    <x v="0"/>
    <d v="2021-03-18T00:00:00"/>
    <s v="Day 1"/>
    <x v="122"/>
    <x v="107"/>
    <x v="85"/>
    <x v="3"/>
    <x v="13"/>
    <x v="0"/>
    <x v="0"/>
    <n v="110"/>
    <n v="6"/>
    <n v="6"/>
  </r>
  <r>
    <x v="0"/>
    <d v="2021-03-18T00:00:00"/>
    <s v="Day 1"/>
    <x v="123"/>
    <x v="108"/>
    <x v="86"/>
    <x v="3"/>
    <x v="13"/>
    <x v="0"/>
    <x v="5"/>
    <n v="83"/>
    <n v="4.5999999999999996"/>
    <n v="4.5999999999999996"/>
  </r>
  <r>
    <x v="0"/>
    <d v="2021-03-18T00:00:00"/>
    <s v="Day 1"/>
    <x v="124"/>
    <x v="109"/>
    <x v="87"/>
    <x v="3"/>
    <x v="13"/>
    <x v="0"/>
    <x v="1"/>
    <n v="86"/>
    <n v="2.2000000000000002"/>
    <n v="2.2000000000000002"/>
  </r>
  <r>
    <x v="0"/>
    <d v="2021-03-18T00:00:00"/>
    <s v="Day 1"/>
    <x v="124"/>
    <x v="109"/>
    <x v="87"/>
    <x v="3"/>
    <x v="13"/>
    <x v="1"/>
    <x v="7"/>
    <n v="46"/>
    <n v="1"/>
    <n v="1"/>
  </r>
  <r>
    <x v="0"/>
    <d v="2021-03-18T00:00:00"/>
    <s v="Day 1"/>
    <x v="124"/>
    <x v="109"/>
    <x v="87"/>
    <x v="3"/>
    <x v="13"/>
    <x v="0"/>
    <x v="0"/>
    <n v="94"/>
    <n v="3.5"/>
    <n v="3.5"/>
  </r>
  <r>
    <x v="0"/>
    <d v="2021-03-18T00:00:00"/>
    <s v="Day 1"/>
    <x v="125"/>
    <x v="110"/>
    <x v="59"/>
    <x v="0"/>
    <x v="13"/>
    <x v="0"/>
    <x v="0"/>
    <n v="81"/>
    <n v="2.1"/>
    <n v="2.1"/>
  </r>
  <r>
    <x v="0"/>
    <d v="2021-03-18T00:00:00"/>
    <s v="Day 1"/>
    <x v="125"/>
    <x v="110"/>
    <x v="59"/>
    <x v="0"/>
    <x v="13"/>
    <x v="0"/>
    <x v="0"/>
    <n v="156"/>
    <n v="19.899999999999999"/>
    <n v="19.899999999999999"/>
  </r>
  <r>
    <x v="0"/>
    <d v="2021-03-18T00:00:00"/>
    <s v="Day 1"/>
    <x v="125"/>
    <x v="110"/>
    <x v="59"/>
    <x v="0"/>
    <x v="13"/>
    <x v="0"/>
    <x v="1"/>
    <n v="122"/>
    <n v="7.4"/>
    <n v="7.4"/>
  </r>
  <r>
    <x v="0"/>
    <d v="2021-03-18T00:00:00"/>
    <s v="Day 1"/>
    <x v="125"/>
    <x v="110"/>
    <x v="59"/>
    <x v="0"/>
    <x v="13"/>
    <x v="0"/>
    <x v="0"/>
    <n v="107"/>
    <n v="5.5"/>
    <n v="5.5"/>
  </r>
  <r>
    <x v="0"/>
    <d v="2021-03-18T00:00:00"/>
    <s v="Day 1"/>
    <x v="125"/>
    <x v="110"/>
    <x v="59"/>
    <x v="0"/>
    <x v="13"/>
    <x v="0"/>
    <x v="0"/>
    <n v="130"/>
    <n v="10.7"/>
    <n v="10.7"/>
  </r>
  <r>
    <x v="0"/>
    <d v="2021-03-18T00:00:00"/>
    <s v="Day 1"/>
    <x v="125"/>
    <x v="110"/>
    <x v="59"/>
    <x v="0"/>
    <x v="13"/>
    <x v="0"/>
    <x v="1"/>
    <n v="81"/>
    <n v="1.8"/>
    <n v="1.8"/>
  </r>
  <r>
    <x v="0"/>
    <d v="2021-03-18T00:00:00"/>
    <s v="Day 1"/>
    <x v="125"/>
    <x v="110"/>
    <x v="59"/>
    <x v="0"/>
    <x v="13"/>
    <x v="0"/>
    <x v="1"/>
    <n v="70"/>
    <n v="1.1000000000000001"/>
    <n v="1.1000000000000001"/>
  </r>
  <r>
    <x v="0"/>
    <d v="2021-03-18T00:00:00"/>
    <s v="Day 1"/>
    <x v="125"/>
    <x v="110"/>
    <x v="59"/>
    <x v="0"/>
    <x v="13"/>
    <x v="0"/>
    <x v="0"/>
    <n v="117"/>
    <n v="7.4"/>
    <n v="7.4"/>
  </r>
  <r>
    <x v="0"/>
    <d v="2021-03-18T00:00:00"/>
    <s v="Day 1"/>
    <x v="125"/>
    <x v="110"/>
    <x v="59"/>
    <x v="0"/>
    <x v="13"/>
    <x v="0"/>
    <x v="0"/>
    <n v="155"/>
    <n v="19.5"/>
    <n v="19.5"/>
  </r>
  <r>
    <x v="0"/>
    <d v="2021-03-18T00:00:00"/>
    <s v="Day 1"/>
    <x v="126"/>
    <x v="6"/>
    <x v="88"/>
    <x v="0"/>
    <x v="13"/>
    <x v="0"/>
    <x v="0"/>
    <n v="103"/>
    <n v="4.8"/>
    <n v="4.8"/>
  </r>
  <r>
    <x v="0"/>
    <d v="2021-03-18T00:00:00"/>
    <s v="Day 1"/>
    <x v="126"/>
    <x v="6"/>
    <x v="88"/>
    <x v="0"/>
    <x v="13"/>
    <x v="0"/>
    <x v="3"/>
    <n v="130"/>
    <n v="20.3"/>
    <n v="20.3"/>
  </r>
  <r>
    <x v="0"/>
    <d v="2021-03-18T00:00:00"/>
    <s v="Day 1"/>
    <x v="127"/>
    <x v="90"/>
    <x v="89"/>
    <x v="0"/>
    <x v="13"/>
    <x v="0"/>
    <x v="0"/>
    <n v="118"/>
    <n v="7.6"/>
    <n v="7.6"/>
  </r>
  <r>
    <x v="0"/>
    <d v="2021-03-18T00:00:00"/>
    <s v="Day 1"/>
    <x v="127"/>
    <x v="90"/>
    <x v="89"/>
    <x v="0"/>
    <x v="13"/>
    <x v="0"/>
    <x v="0"/>
    <n v="111"/>
    <n v="6.2"/>
    <n v="6.2"/>
  </r>
  <r>
    <x v="0"/>
    <d v="2021-03-18T00:00:00"/>
    <s v="Day 1"/>
    <x v="127"/>
    <x v="90"/>
    <x v="89"/>
    <x v="0"/>
    <x v="13"/>
    <x v="0"/>
    <x v="0"/>
    <n v="145"/>
    <n v="15.5"/>
    <n v="15.5"/>
  </r>
  <r>
    <x v="0"/>
    <d v="2021-03-18T00:00:00"/>
    <s v="Day 1"/>
    <x v="127"/>
    <x v="90"/>
    <x v="89"/>
    <x v="0"/>
    <x v="13"/>
    <x v="0"/>
    <x v="2"/>
    <n v="127"/>
    <n v="26.3"/>
    <n v="26.3"/>
  </r>
  <r>
    <x v="0"/>
    <d v="2021-03-18T00:00:00"/>
    <s v="Day 1"/>
    <x v="128"/>
    <x v="111"/>
    <x v="84"/>
    <x v="0"/>
    <x v="13"/>
    <x v="0"/>
    <x v="1"/>
    <n v="71"/>
    <n v="1.1000000000000001"/>
    <n v="1.1000000000000001"/>
  </r>
  <r>
    <x v="0"/>
    <d v="2021-03-18T00:00:00"/>
    <s v="Day 1"/>
    <x v="128"/>
    <x v="111"/>
    <x v="84"/>
    <x v="0"/>
    <x v="13"/>
    <x v="0"/>
    <x v="8"/>
    <n v="70"/>
    <n v="4.7"/>
    <n v="4.7"/>
  </r>
  <r>
    <x v="0"/>
    <d v="2021-03-18T00:00:00"/>
    <s v="Day 1"/>
    <x v="128"/>
    <x v="111"/>
    <x v="84"/>
    <x v="0"/>
    <x v="13"/>
    <x v="0"/>
    <x v="3"/>
    <n v="117"/>
    <n v="14.6"/>
    <n v="14.6"/>
  </r>
  <r>
    <x v="0"/>
    <d v="2021-03-18T00:00:00"/>
    <s v="Day 1"/>
    <x v="128"/>
    <x v="111"/>
    <x v="84"/>
    <x v="0"/>
    <x v="13"/>
    <x v="0"/>
    <x v="8"/>
    <n v="68"/>
    <n v="4.4000000000000004"/>
    <n v="4.4000000000000004"/>
  </r>
  <r>
    <x v="0"/>
    <d v="2021-03-18T00:00:00"/>
    <s v="Day 1"/>
    <x v="128"/>
    <x v="111"/>
    <x v="84"/>
    <x v="0"/>
    <x v="13"/>
    <x v="0"/>
    <x v="1"/>
    <n v="76"/>
    <n v="1.4"/>
    <n v="1.4"/>
  </r>
  <r>
    <x v="0"/>
    <d v="2021-03-18T00:00:00"/>
    <s v="Day 1"/>
    <x v="129"/>
    <x v="112"/>
    <x v="59"/>
    <x v="0"/>
    <x v="13"/>
    <x v="0"/>
    <x v="0"/>
    <n v="136"/>
    <n v="12.4"/>
    <n v="12.4"/>
  </r>
  <r>
    <x v="0"/>
    <d v="2021-03-18T00:00:00"/>
    <s v="Day 1"/>
    <x v="129"/>
    <x v="112"/>
    <x v="59"/>
    <x v="0"/>
    <x v="13"/>
    <x v="0"/>
    <x v="0"/>
    <n v="70"/>
    <n v="1.3"/>
    <n v="1.3"/>
  </r>
  <r>
    <x v="0"/>
    <d v="2021-03-18T00:00:00"/>
    <s v="Day 1"/>
    <x v="130"/>
    <x v="113"/>
    <x v="90"/>
    <x v="0"/>
    <x v="13"/>
    <x v="0"/>
    <x v="1"/>
    <n v="111"/>
    <n v="5.3"/>
    <n v="5.3"/>
  </r>
  <r>
    <x v="0"/>
    <d v="2021-03-18T00:00:00"/>
    <s v="Day 1"/>
    <x v="130"/>
    <x v="113"/>
    <x v="90"/>
    <x v="0"/>
    <x v="13"/>
    <x v="0"/>
    <x v="0"/>
    <n v="110"/>
    <n v="6"/>
    <n v="6"/>
  </r>
  <r>
    <x v="0"/>
    <d v="2021-03-18T00:00:00"/>
    <s v="Day 1"/>
    <x v="130"/>
    <x v="113"/>
    <x v="90"/>
    <x v="0"/>
    <x v="13"/>
    <x v="0"/>
    <x v="1"/>
    <n v="91"/>
    <n v="2.7"/>
    <n v="2.7"/>
  </r>
  <r>
    <x v="0"/>
    <d v="2021-03-18T00:00:00"/>
    <s v="Day 1"/>
    <x v="130"/>
    <x v="113"/>
    <x v="90"/>
    <x v="0"/>
    <x v="13"/>
    <x v="0"/>
    <x v="0"/>
    <n v="136"/>
    <n v="12.4"/>
    <n v="12.4"/>
  </r>
  <r>
    <x v="0"/>
    <d v="2021-03-18T00:00:00"/>
    <s v="Day 1"/>
    <x v="130"/>
    <x v="113"/>
    <x v="90"/>
    <x v="0"/>
    <x v="13"/>
    <x v="0"/>
    <x v="1"/>
    <n v="100"/>
    <n v="3.7"/>
    <n v="3.7"/>
  </r>
  <r>
    <x v="0"/>
    <d v="2021-03-18T00:00:00"/>
    <s v="Day 1"/>
    <x v="131"/>
    <x v="6"/>
    <x v="1"/>
    <x v="0"/>
    <x v="13"/>
    <x v="0"/>
    <x v="2"/>
    <n v="112"/>
    <n v="17.399999999999999"/>
    <n v="17.399999999999999"/>
  </r>
  <r>
    <x v="0"/>
    <d v="2021-03-18T00:00:00"/>
    <s v="Day 1"/>
    <x v="131"/>
    <x v="6"/>
    <x v="1"/>
    <x v="0"/>
    <x v="13"/>
    <x v="0"/>
    <x v="1"/>
    <n v="107"/>
    <n v="4.7"/>
    <n v="4.7"/>
  </r>
  <r>
    <x v="0"/>
    <d v="2021-03-18T00:00:00"/>
    <s v="Day 1"/>
    <x v="132"/>
    <x v="61"/>
    <x v="84"/>
    <x v="2"/>
    <x v="13"/>
    <x v="0"/>
    <x v="0"/>
    <n v="87"/>
    <n v="2.7"/>
    <n v="2.7"/>
  </r>
  <r>
    <x v="0"/>
    <d v="2021-03-18T00:00:00"/>
    <s v="Day 1"/>
    <x v="132"/>
    <x v="61"/>
    <x v="84"/>
    <x v="2"/>
    <x v="13"/>
    <x v="0"/>
    <x v="0"/>
    <n v="90"/>
    <n v="3"/>
    <n v="3"/>
  </r>
  <r>
    <x v="0"/>
    <d v="2021-03-18T00:00:00"/>
    <s v="Day 1"/>
    <x v="132"/>
    <x v="61"/>
    <x v="84"/>
    <x v="2"/>
    <x v="13"/>
    <x v="0"/>
    <x v="0"/>
    <n v="111"/>
    <n v="6.2"/>
    <n v="6.2"/>
  </r>
  <r>
    <x v="0"/>
    <d v="2021-03-18T00:00:00"/>
    <s v="Day 1"/>
    <x v="132"/>
    <x v="61"/>
    <x v="84"/>
    <x v="2"/>
    <x v="13"/>
    <x v="0"/>
    <x v="0"/>
    <n v="110"/>
    <n v="6"/>
    <n v="6"/>
  </r>
  <r>
    <x v="0"/>
    <d v="2021-03-18T00:00:00"/>
    <s v="Day 1"/>
    <x v="132"/>
    <x v="61"/>
    <x v="84"/>
    <x v="2"/>
    <x v="13"/>
    <x v="0"/>
    <x v="0"/>
    <n v="121"/>
    <n v="8.3000000000000007"/>
    <n v="8.3000000000000007"/>
  </r>
  <r>
    <x v="0"/>
    <d v="2021-03-18T00:00:00"/>
    <s v="Day 1"/>
    <x v="132"/>
    <x v="61"/>
    <x v="84"/>
    <x v="2"/>
    <x v="13"/>
    <x v="0"/>
    <x v="0"/>
    <n v="112"/>
    <n v="6.4"/>
    <n v="6.4"/>
  </r>
  <r>
    <x v="1"/>
    <d v="2021-03-19T00:00:00"/>
    <s v="Day 2"/>
    <x v="47"/>
    <x v="43"/>
    <x v="32"/>
    <x v="0"/>
    <x v="5"/>
    <x v="0"/>
    <x v="9"/>
    <n v="50"/>
    <n v="1.4"/>
    <n v="1.4"/>
  </r>
  <r>
    <x v="1"/>
    <d v="2021-03-19T00:00:00"/>
    <s v="Day 2"/>
    <x v="48"/>
    <x v="44"/>
    <x v="37"/>
    <x v="0"/>
    <x v="5"/>
    <x v="0"/>
    <x v="0"/>
    <n v="132"/>
    <n v="11.2"/>
    <n v="11.2"/>
  </r>
  <r>
    <x v="1"/>
    <d v="2021-03-19T00:00:00"/>
    <s v="Day 2"/>
    <x v="49"/>
    <x v="45"/>
    <x v="38"/>
    <x v="0"/>
    <x v="5"/>
    <x v="0"/>
    <x v="7"/>
    <m/>
    <s v=""/>
    <s v=""/>
  </r>
  <r>
    <x v="1"/>
    <d v="2021-03-19T00:00:00"/>
    <s v="Day 2"/>
    <x v="46"/>
    <x v="42"/>
    <x v="20"/>
    <x v="0"/>
    <x v="5"/>
    <x v="0"/>
    <x v="0"/>
    <n v="122"/>
    <n v="8.6"/>
    <n v="8.6"/>
  </r>
  <r>
    <x v="1"/>
    <d v="2021-03-19T00:00:00"/>
    <s v="Day 2"/>
    <x v="52"/>
    <x v="48"/>
    <x v="6"/>
    <x v="0"/>
    <x v="5"/>
    <x v="0"/>
    <x v="0"/>
    <n v="118"/>
    <n v="7.6"/>
    <n v="7.6"/>
  </r>
  <r>
    <x v="1"/>
    <d v="2021-03-19T00:00:00"/>
    <s v="Day 2"/>
    <x v="52"/>
    <x v="48"/>
    <x v="6"/>
    <x v="0"/>
    <x v="5"/>
    <x v="0"/>
    <x v="0"/>
    <n v="120"/>
    <n v="8.1"/>
    <n v="8.1"/>
  </r>
  <r>
    <x v="1"/>
    <d v="2021-03-19T00:00:00"/>
    <s v="Day 2"/>
    <x v="52"/>
    <x v="48"/>
    <x v="6"/>
    <x v="0"/>
    <x v="5"/>
    <x v="0"/>
    <x v="0"/>
    <n v="119"/>
    <n v="7.9"/>
    <n v="7.9"/>
  </r>
  <r>
    <x v="1"/>
    <d v="2021-03-19T00:00:00"/>
    <s v="Day 2"/>
    <x v="52"/>
    <x v="48"/>
    <x v="6"/>
    <x v="0"/>
    <x v="5"/>
    <x v="0"/>
    <x v="0"/>
    <n v="88"/>
    <n v="2.8"/>
    <n v="2.8"/>
  </r>
  <r>
    <x v="1"/>
    <d v="2021-03-19T00:00:00"/>
    <s v="Day 2"/>
    <x v="52"/>
    <x v="48"/>
    <x v="6"/>
    <x v="0"/>
    <x v="5"/>
    <x v="0"/>
    <x v="1"/>
    <n v="101"/>
    <n v="3.8"/>
    <n v="3.8"/>
  </r>
  <r>
    <x v="1"/>
    <d v="2021-03-19T00:00:00"/>
    <s v="Day 2"/>
    <x v="51"/>
    <x v="47"/>
    <x v="40"/>
    <x v="0"/>
    <x v="5"/>
    <x v="0"/>
    <x v="1"/>
    <n v="107"/>
    <n v="4.7"/>
    <n v="4.7"/>
  </r>
  <r>
    <x v="1"/>
    <d v="2021-03-19T00:00:00"/>
    <s v="Day 2"/>
    <x v="51"/>
    <x v="47"/>
    <x v="40"/>
    <x v="0"/>
    <x v="5"/>
    <x v="0"/>
    <x v="0"/>
    <n v="145"/>
    <n v="15.5"/>
    <n v="15.5"/>
  </r>
  <r>
    <x v="1"/>
    <d v="2021-03-19T00:00:00"/>
    <s v="Day 2"/>
    <x v="51"/>
    <x v="47"/>
    <x v="40"/>
    <x v="0"/>
    <x v="5"/>
    <x v="0"/>
    <x v="4"/>
    <n v="75"/>
    <n v="1.5"/>
    <n v="1.5"/>
  </r>
  <r>
    <x v="1"/>
    <d v="2021-03-19T00:00:00"/>
    <s v="Day 2"/>
    <x v="50"/>
    <x v="46"/>
    <x v="39"/>
    <x v="0"/>
    <x v="5"/>
    <x v="0"/>
    <x v="0"/>
    <n v="116"/>
    <n v="7.2"/>
    <n v="7.2"/>
  </r>
  <r>
    <x v="1"/>
    <d v="2021-03-19T00:00:00"/>
    <s v="Day 2"/>
    <x v="50"/>
    <x v="46"/>
    <x v="39"/>
    <x v="0"/>
    <x v="5"/>
    <x v="0"/>
    <x v="1"/>
    <n v="114"/>
    <n v="5.8"/>
    <n v="5.8"/>
  </r>
  <r>
    <x v="1"/>
    <d v="2021-03-19T00:00:00"/>
    <s v="Day 2"/>
    <x v="50"/>
    <x v="46"/>
    <x v="39"/>
    <x v="0"/>
    <x v="5"/>
    <x v="0"/>
    <x v="1"/>
    <n v="102"/>
    <n v="4"/>
    <n v="4"/>
  </r>
  <r>
    <x v="1"/>
    <d v="2021-03-19T00:00:00"/>
    <s v="Day 2"/>
    <x v="50"/>
    <x v="46"/>
    <x v="39"/>
    <x v="0"/>
    <x v="5"/>
    <x v="0"/>
    <x v="1"/>
    <n v="114"/>
    <n v="5.8"/>
    <n v="5.8"/>
  </r>
  <r>
    <x v="1"/>
    <d v="2021-03-19T00:00:00"/>
    <s v="Day 2"/>
    <x v="50"/>
    <x v="46"/>
    <x v="39"/>
    <x v="0"/>
    <x v="5"/>
    <x v="0"/>
    <x v="0"/>
    <n v="153"/>
    <n v="18.600000000000001"/>
    <n v="18.600000000000001"/>
  </r>
  <r>
    <x v="1"/>
    <d v="2021-03-19T00:00:00"/>
    <s v="Day 2"/>
    <x v="50"/>
    <x v="46"/>
    <x v="39"/>
    <x v="0"/>
    <x v="5"/>
    <x v="0"/>
    <x v="0"/>
    <n v="149"/>
    <n v="17"/>
    <n v="17"/>
  </r>
  <r>
    <x v="1"/>
    <d v="2021-03-19T00:00:00"/>
    <s v="Day 2"/>
    <x v="50"/>
    <x v="46"/>
    <x v="39"/>
    <x v="0"/>
    <x v="5"/>
    <x v="0"/>
    <x v="0"/>
    <n v="89"/>
    <n v="2.9"/>
    <n v="2.9"/>
  </r>
  <r>
    <x v="1"/>
    <d v="2021-03-19T00:00:00"/>
    <s v="Day 2"/>
    <x v="60"/>
    <x v="56"/>
    <x v="44"/>
    <x v="2"/>
    <x v="6"/>
    <x v="0"/>
    <x v="0"/>
    <n v="74"/>
    <n v="1.5"/>
    <n v="1.5"/>
  </r>
  <r>
    <x v="1"/>
    <d v="2021-03-19T00:00:00"/>
    <s v="Day 2"/>
    <x v="60"/>
    <x v="56"/>
    <x v="44"/>
    <x v="2"/>
    <x v="6"/>
    <x v="3"/>
    <x v="7"/>
    <n v="38"/>
    <n v="0.7"/>
    <n v="0.7"/>
  </r>
  <r>
    <x v="1"/>
    <d v="2021-03-19T00:00:00"/>
    <s v="Day 2"/>
    <x v="59"/>
    <x v="55"/>
    <x v="45"/>
    <x v="0"/>
    <x v="6"/>
    <x v="0"/>
    <x v="1"/>
    <n v="82"/>
    <n v="1.9"/>
    <n v="1.9"/>
  </r>
  <r>
    <x v="1"/>
    <d v="2021-03-19T00:00:00"/>
    <s v="Day 2"/>
    <x v="59"/>
    <x v="55"/>
    <x v="45"/>
    <x v="0"/>
    <x v="6"/>
    <x v="0"/>
    <x v="1"/>
    <n v="103"/>
    <n v="4.0999999999999996"/>
    <n v="4.0999999999999996"/>
  </r>
  <r>
    <x v="1"/>
    <d v="2021-03-19T00:00:00"/>
    <s v="Day 2"/>
    <x v="59"/>
    <x v="55"/>
    <x v="45"/>
    <x v="0"/>
    <x v="6"/>
    <x v="0"/>
    <x v="0"/>
    <n v="124"/>
    <n v="9.1"/>
    <n v="9.1"/>
  </r>
  <r>
    <x v="1"/>
    <d v="2021-03-19T00:00:00"/>
    <s v="Day 2"/>
    <x v="57"/>
    <x v="53"/>
    <x v="5"/>
    <x v="0"/>
    <x v="6"/>
    <x v="0"/>
    <x v="1"/>
    <n v="92"/>
    <n v="2.8"/>
    <n v="2.8"/>
  </r>
  <r>
    <x v="1"/>
    <d v="2021-03-19T00:00:00"/>
    <s v="Day 2"/>
    <x v="56"/>
    <x v="52"/>
    <x v="43"/>
    <x v="0"/>
    <x v="6"/>
    <x v="0"/>
    <x v="1"/>
    <n v="107"/>
    <n v="4.7"/>
    <n v="4.7"/>
  </r>
  <r>
    <x v="1"/>
    <d v="2021-03-19T00:00:00"/>
    <s v="Day 2"/>
    <x v="56"/>
    <x v="52"/>
    <x v="43"/>
    <x v="0"/>
    <x v="6"/>
    <x v="0"/>
    <x v="0"/>
    <n v="110"/>
    <n v="6"/>
    <n v="6"/>
  </r>
  <r>
    <x v="1"/>
    <d v="2021-03-19T00:00:00"/>
    <s v="Day 2"/>
    <x v="56"/>
    <x v="52"/>
    <x v="43"/>
    <x v="0"/>
    <x v="6"/>
    <x v="0"/>
    <x v="0"/>
    <n v="91"/>
    <n v="3.1"/>
    <n v="3.1"/>
  </r>
  <r>
    <x v="1"/>
    <d v="2021-03-19T00:00:00"/>
    <s v="Day 2"/>
    <x v="56"/>
    <x v="52"/>
    <x v="43"/>
    <x v="0"/>
    <x v="6"/>
    <x v="0"/>
    <x v="5"/>
    <n v="85"/>
    <n v="4.9000000000000004"/>
    <n v="4.9000000000000004"/>
  </r>
  <r>
    <x v="1"/>
    <d v="2021-03-19T00:00:00"/>
    <s v="Day 2"/>
    <x v="53"/>
    <x v="49"/>
    <x v="0"/>
    <x v="0"/>
    <x v="6"/>
    <x v="0"/>
    <x v="0"/>
    <n v="92"/>
    <n v="3.3"/>
    <n v="3.3"/>
  </r>
  <r>
    <x v="1"/>
    <d v="2021-03-19T00:00:00"/>
    <s v="Day 2"/>
    <x v="55"/>
    <x v="51"/>
    <x v="42"/>
    <x v="0"/>
    <x v="6"/>
    <x v="0"/>
    <x v="0"/>
    <n v="139"/>
    <n v="13.4"/>
    <n v="13.4"/>
  </r>
  <r>
    <x v="1"/>
    <d v="2021-03-19T00:00:00"/>
    <s v="Day 2"/>
    <x v="55"/>
    <x v="51"/>
    <x v="42"/>
    <x v="0"/>
    <x v="6"/>
    <x v="0"/>
    <x v="0"/>
    <n v="142"/>
    <n v="14.4"/>
    <n v="14.4"/>
  </r>
  <r>
    <x v="1"/>
    <d v="2021-03-19T00:00:00"/>
    <s v="Day 2"/>
    <x v="55"/>
    <x v="51"/>
    <x v="42"/>
    <x v="0"/>
    <x v="6"/>
    <x v="0"/>
    <x v="0"/>
    <n v="113"/>
    <n v="6.6"/>
    <n v="6.6"/>
  </r>
  <r>
    <x v="1"/>
    <d v="2021-03-19T00:00:00"/>
    <s v="Day 2"/>
    <x v="55"/>
    <x v="51"/>
    <x v="42"/>
    <x v="0"/>
    <x v="6"/>
    <x v="0"/>
    <x v="0"/>
    <n v="102"/>
    <n v="4.5999999999999996"/>
    <n v="4.5999999999999996"/>
  </r>
  <r>
    <x v="1"/>
    <d v="2021-03-19T00:00:00"/>
    <s v="Day 2"/>
    <x v="54"/>
    <x v="50"/>
    <x v="41"/>
    <x v="0"/>
    <x v="6"/>
    <x v="0"/>
    <x v="7"/>
    <m/>
    <s v=""/>
    <s v=""/>
  </r>
  <r>
    <x v="1"/>
    <d v="2021-03-19T00:00:00"/>
    <s v="Day 2"/>
    <x v="58"/>
    <x v="54"/>
    <x v="44"/>
    <x v="0"/>
    <x v="6"/>
    <x v="0"/>
    <x v="0"/>
    <n v="108"/>
    <n v="5.6"/>
    <n v="5.6"/>
  </r>
  <r>
    <x v="1"/>
    <d v="2021-03-19T00:00:00"/>
    <s v="Day 2"/>
    <x v="71"/>
    <x v="67"/>
    <x v="53"/>
    <x v="2"/>
    <x v="8"/>
    <x v="0"/>
    <x v="0"/>
    <n v="116"/>
    <n v="7.2"/>
    <n v="7.2"/>
  </r>
  <r>
    <x v="1"/>
    <d v="2021-03-19T00:00:00"/>
    <s v="Day 2"/>
    <x v="71"/>
    <x v="67"/>
    <x v="53"/>
    <x v="2"/>
    <x v="8"/>
    <x v="0"/>
    <x v="12"/>
    <n v="40"/>
    <n v="1"/>
    <n v="1"/>
  </r>
  <r>
    <x v="1"/>
    <d v="2021-03-19T00:00:00"/>
    <s v="Day 2"/>
    <x v="87"/>
    <x v="78"/>
    <x v="58"/>
    <x v="2"/>
    <x v="9"/>
    <x v="0"/>
    <x v="7"/>
    <m/>
    <s v=""/>
    <s v=""/>
  </r>
  <r>
    <x v="1"/>
    <d v="2021-03-19T00:00:00"/>
    <s v="Day 2"/>
    <x v="72"/>
    <x v="68"/>
    <x v="53"/>
    <x v="2"/>
    <x v="8"/>
    <x v="0"/>
    <x v="0"/>
    <n v="110"/>
    <n v="6"/>
    <n v="6"/>
  </r>
  <r>
    <x v="1"/>
    <d v="2021-03-19T00:00:00"/>
    <s v="Day 2"/>
    <x v="72"/>
    <x v="68"/>
    <x v="53"/>
    <x v="2"/>
    <x v="8"/>
    <x v="0"/>
    <x v="0"/>
    <n v="134"/>
    <n v="11.8"/>
    <n v="11.8"/>
  </r>
  <r>
    <x v="1"/>
    <d v="2021-03-19T00:00:00"/>
    <s v="Day 2"/>
    <x v="72"/>
    <x v="68"/>
    <x v="53"/>
    <x v="2"/>
    <x v="8"/>
    <x v="0"/>
    <x v="0"/>
    <n v="126"/>
    <n v="9.6"/>
    <n v="9.6"/>
  </r>
  <r>
    <x v="1"/>
    <d v="2021-03-19T00:00:00"/>
    <s v="Day 2"/>
    <x v="72"/>
    <x v="68"/>
    <x v="53"/>
    <x v="2"/>
    <x v="8"/>
    <x v="0"/>
    <x v="0"/>
    <n v="77"/>
    <n v="1.8"/>
    <n v="1.8"/>
  </r>
  <r>
    <x v="1"/>
    <d v="2021-03-19T00:00:00"/>
    <s v="Day 2"/>
    <x v="78"/>
    <x v="6"/>
    <x v="57"/>
    <x v="0"/>
    <x v="8"/>
    <x v="0"/>
    <x v="0"/>
    <n v="114"/>
    <n v="6.8"/>
    <n v="6.8"/>
  </r>
  <r>
    <x v="1"/>
    <d v="2021-03-19T00:00:00"/>
    <s v="Day 2"/>
    <x v="78"/>
    <x v="6"/>
    <x v="57"/>
    <x v="0"/>
    <x v="8"/>
    <x v="0"/>
    <x v="0"/>
    <n v="127"/>
    <n v="9.8000000000000007"/>
    <n v="9.8000000000000007"/>
  </r>
  <r>
    <x v="1"/>
    <d v="2021-03-19T00:00:00"/>
    <s v="Day 2"/>
    <x v="78"/>
    <x v="6"/>
    <x v="57"/>
    <x v="0"/>
    <x v="8"/>
    <x v="0"/>
    <x v="1"/>
    <n v="111"/>
    <n v="5.3"/>
    <n v="5.3"/>
  </r>
  <r>
    <x v="1"/>
    <d v="2021-03-19T00:00:00"/>
    <s v="Day 2"/>
    <x v="78"/>
    <x v="6"/>
    <x v="57"/>
    <x v="0"/>
    <x v="8"/>
    <x v="0"/>
    <x v="1"/>
    <n v="122"/>
    <n v="7.4"/>
    <n v="7.4"/>
  </r>
  <r>
    <x v="1"/>
    <d v="2021-03-19T00:00:00"/>
    <s v="Day 2"/>
    <x v="74"/>
    <x v="69"/>
    <x v="55"/>
    <x v="0"/>
    <x v="8"/>
    <x v="0"/>
    <x v="0"/>
    <n v="128"/>
    <n v="10.1"/>
    <n v="10.1"/>
  </r>
  <r>
    <x v="1"/>
    <d v="2021-03-19T00:00:00"/>
    <s v="Day 2"/>
    <x v="74"/>
    <x v="69"/>
    <x v="55"/>
    <x v="0"/>
    <x v="8"/>
    <x v="0"/>
    <x v="0"/>
    <n v="116"/>
    <n v="7.2"/>
    <n v="7.2"/>
  </r>
  <r>
    <x v="1"/>
    <d v="2021-03-19T00:00:00"/>
    <s v="Day 2"/>
    <x v="74"/>
    <x v="69"/>
    <x v="55"/>
    <x v="0"/>
    <x v="8"/>
    <x v="0"/>
    <x v="4"/>
    <n v="79"/>
    <n v="1.8"/>
    <n v="1.8"/>
  </r>
  <r>
    <x v="1"/>
    <d v="2021-03-19T00:00:00"/>
    <s v="Day 2"/>
    <x v="74"/>
    <x v="69"/>
    <x v="55"/>
    <x v="0"/>
    <x v="8"/>
    <x v="1"/>
    <x v="7"/>
    <n v="52"/>
    <n v="1.4"/>
    <n v="1.4"/>
  </r>
  <r>
    <x v="1"/>
    <d v="2021-03-19T00:00:00"/>
    <s v="Day 2"/>
    <x v="77"/>
    <x v="72"/>
    <x v="43"/>
    <x v="0"/>
    <x v="8"/>
    <x v="0"/>
    <x v="0"/>
    <n v="144"/>
    <n v="15.1"/>
    <n v="15.1"/>
  </r>
  <r>
    <x v="1"/>
    <d v="2021-03-19T00:00:00"/>
    <s v="Day 2"/>
    <x v="77"/>
    <x v="72"/>
    <x v="43"/>
    <x v="0"/>
    <x v="8"/>
    <x v="0"/>
    <x v="0"/>
    <n v="135"/>
    <n v="12.1"/>
    <n v="12.1"/>
  </r>
  <r>
    <x v="1"/>
    <d v="2021-03-19T00:00:00"/>
    <s v="Day 2"/>
    <x v="77"/>
    <x v="72"/>
    <x v="43"/>
    <x v="0"/>
    <x v="8"/>
    <x v="0"/>
    <x v="1"/>
    <n v="95"/>
    <n v="3.1"/>
    <n v="3.1"/>
  </r>
  <r>
    <x v="1"/>
    <d v="2021-03-19T00:00:00"/>
    <s v="Day 2"/>
    <x v="77"/>
    <x v="72"/>
    <x v="43"/>
    <x v="0"/>
    <x v="8"/>
    <x v="0"/>
    <x v="1"/>
    <n v="105"/>
    <n v="4.4000000000000004"/>
    <n v="4.4000000000000004"/>
  </r>
  <r>
    <x v="1"/>
    <d v="2021-03-19T00:00:00"/>
    <s v="Day 2"/>
    <x v="73"/>
    <x v="6"/>
    <x v="54"/>
    <x v="0"/>
    <x v="8"/>
    <x v="0"/>
    <x v="7"/>
    <m/>
    <s v=""/>
    <s v=""/>
  </r>
  <r>
    <x v="1"/>
    <d v="2021-03-19T00:00:00"/>
    <s v="Day 2"/>
    <x v="75"/>
    <x v="70"/>
    <x v="1"/>
    <x v="0"/>
    <x v="8"/>
    <x v="0"/>
    <x v="1"/>
    <n v="103"/>
    <n v="4.0999999999999996"/>
    <n v="4.0999999999999996"/>
  </r>
  <r>
    <x v="1"/>
    <d v="2021-03-19T00:00:00"/>
    <s v="Day 2"/>
    <x v="75"/>
    <x v="70"/>
    <x v="1"/>
    <x v="0"/>
    <x v="8"/>
    <x v="0"/>
    <x v="1"/>
    <n v="102"/>
    <n v="4"/>
    <n v="4"/>
  </r>
  <r>
    <x v="1"/>
    <d v="2021-03-19T00:00:00"/>
    <s v="Day 2"/>
    <x v="75"/>
    <x v="70"/>
    <x v="1"/>
    <x v="0"/>
    <x v="8"/>
    <x v="0"/>
    <x v="0"/>
    <n v="138"/>
    <n v="13.1"/>
    <n v="13.1"/>
  </r>
  <r>
    <x v="1"/>
    <d v="2021-03-19T00:00:00"/>
    <s v="Day 2"/>
    <x v="75"/>
    <x v="70"/>
    <x v="1"/>
    <x v="0"/>
    <x v="8"/>
    <x v="0"/>
    <x v="0"/>
    <n v="103"/>
    <n v="4.8"/>
    <n v="4.8"/>
  </r>
  <r>
    <x v="1"/>
    <d v="2021-03-19T00:00:00"/>
    <s v="Day 2"/>
    <x v="75"/>
    <x v="70"/>
    <x v="1"/>
    <x v="0"/>
    <x v="8"/>
    <x v="0"/>
    <x v="0"/>
    <n v="101"/>
    <n v="4.5"/>
    <n v="4.5"/>
  </r>
  <r>
    <x v="1"/>
    <d v="2021-03-19T00:00:00"/>
    <s v="Day 2"/>
    <x v="75"/>
    <x v="70"/>
    <x v="1"/>
    <x v="0"/>
    <x v="8"/>
    <x v="0"/>
    <x v="0"/>
    <n v="114"/>
    <n v="6.8"/>
    <n v="6.8"/>
  </r>
  <r>
    <x v="1"/>
    <d v="2021-03-19T00:00:00"/>
    <s v="Day 2"/>
    <x v="76"/>
    <x v="71"/>
    <x v="56"/>
    <x v="0"/>
    <x v="8"/>
    <x v="0"/>
    <x v="0"/>
    <n v="100"/>
    <n v="4.3"/>
    <n v="4.3"/>
  </r>
  <r>
    <x v="1"/>
    <d v="2021-03-19T00:00:00"/>
    <s v="Day 2"/>
    <x v="76"/>
    <x v="71"/>
    <x v="56"/>
    <x v="0"/>
    <x v="8"/>
    <x v="0"/>
    <x v="0"/>
    <n v="147"/>
    <n v="16.2"/>
    <n v="16.2"/>
  </r>
  <r>
    <x v="1"/>
    <d v="2021-03-19T00:00:00"/>
    <s v="Day 2"/>
    <x v="76"/>
    <x v="71"/>
    <x v="56"/>
    <x v="0"/>
    <x v="8"/>
    <x v="0"/>
    <x v="0"/>
    <n v="143"/>
    <n v="14.8"/>
    <n v="14.8"/>
  </r>
  <r>
    <x v="1"/>
    <d v="2021-03-19T00:00:00"/>
    <s v="Day 2"/>
    <x v="76"/>
    <x v="71"/>
    <x v="56"/>
    <x v="0"/>
    <x v="8"/>
    <x v="0"/>
    <x v="0"/>
    <n v="81"/>
    <n v="2.1"/>
    <n v="2.1"/>
  </r>
  <r>
    <x v="1"/>
    <d v="2021-03-19T00:00:00"/>
    <s v="Day 2"/>
    <x v="79"/>
    <x v="73"/>
    <x v="53"/>
    <x v="0"/>
    <x v="8"/>
    <x v="0"/>
    <x v="0"/>
    <n v="127"/>
    <n v="9.8000000000000007"/>
    <n v="9.8000000000000007"/>
  </r>
  <r>
    <x v="1"/>
    <d v="2021-03-19T00:00:00"/>
    <s v="Day 2"/>
    <x v="79"/>
    <x v="73"/>
    <x v="53"/>
    <x v="0"/>
    <x v="8"/>
    <x v="0"/>
    <x v="0"/>
    <n v="132"/>
    <n v="11.2"/>
    <n v="11.2"/>
  </r>
  <r>
    <x v="1"/>
    <d v="2021-03-19T00:00:00"/>
    <s v="Day 2"/>
    <x v="79"/>
    <x v="73"/>
    <x v="53"/>
    <x v="0"/>
    <x v="8"/>
    <x v="0"/>
    <x v="0"/>
    <n v="89"/>
    <n v="2.9"/>
    <n v="2.9"/>
  </r>
  <r>
    <x v="1"/>
    <d v="2021-03-19T00:00:00"/>
    <s v="Day 2"/>
    <x v="22"/>
    <x v="6"/>
    <x v="20"/>
    <x v="0"/>
    <x v="2"/>
    <x v="0"/>
    <x v="7"/>
    <m/>
    <s v=""/>
    <s v=""/>
  </r>
  <r>
    <x v="1"/>
    <d v="2021-03-19T00:00:00"/>
    <s v="Day 2"/>
    <x v="19"/>
    <x v="19"/>
    <x v="17"/>
    <x v="0"/>
    <x v="2"/>
    <x v="0"/>
    <x v="1"/>
    <n v="98"/>
    <n v="3.4"/>
    <n v="3.4"/>
  </r>
  <r>
    <x v="1"/>
    <d v="2021-03-19T00:00:00"/>
    <s v="Day 2"/>
    <x v="24"/>
    <x v="23"/>
    <x v="18"/>
    <x v="3"/>
    <x v="2"/>
    <x v="0"/>
    <x v="0"/>
    <n v="85"/>
    <n v="2.5"/>
    <n v="2.5"/>
  </r>
  <r>
    <x v="1"/>
    <d v="2021-03-19T00:00:00"/>
    <s v="Day 2"/>
    <x v="24"/>
    <x v="23"/>
    <x v="18"/>
    <x v="3"/>
    <x v="2"/>
    <x v="0"/>
    <x v="0"/>
    <n v="124"/>
    <n v="9.1"/>
    <n v="9.1"/>
  </r>
  <r>
    <x v="1"/>
    <d v="2021-03-19T00:00:00"/>
    <s v="Day 2"/>
    <x v="24"/>
    <x v="23"/>
    <x v="18"/>
    <x v="3"/>
    <x v="2"/>
    <x v="0"/>
    <x v="0"/>
    <n v="72"/>
    <n v="1.4"/>
    <n v="1.4"/>
  </r>
  <r>
    <x v="1"/>
    <d v="2021-03-19T00:00:00"/>
    <s v="Day 2"/>
    <x v="24"/>
    <x v="23"/>
    <x v="18"/>
    <x v="3"/>
    <x v="2"/>
    <x v="0"/>
    <x v="0"/>
    <n v="92"/>
    <n v="3.3"/>
    <n v="3.3"/>
  </r>
  <r>
    <x v="1"/>
    <d v="2021-03-19T00:00:00"/>
    <s v="Day 2"/>
    <x v="25"/>
    <x v="24"/>
    <x v="22"/>
    <x v="2"/>
    <x v="2"/>
    <x v="0"/>
    <x v="0"/>
    <n v="113"/>
    <n v="6.6"/>
    <n v="6.6"/>
  </r>
  <r>
    <x v="1"/>
    <d v="2021-03-19T00:00:00"/>
    <s v="Day 2"/>
    <x v="25"/>
    <x v="24"/>
    <x v="22"/>
    <x v="2"/>
    <x v="2"/>
    <x v="0"/>
    <x v="0"/>
    <n v="98"/>
    <n v="4"/>
    <n v="4"/>
  </r>
  <r>
    <x v="1"/>
    <d v="2021-03-19T00:00:00"/>
    <s v="Day 2"/>
    <x v="25"/>
    <x v="24"/>
    <x v="22"/>
    <x v="2"/>
    <x v="2"/>
    <x v="0"/>
    <x v="0"/>
    <n v="88"/>
    <n v="2.8"/>
    <n v="2.8"/>
  </r>
  <r>
    <x v="1"/>
    <d v="2021-03-19T00:00:00"/>
    <s v="Day 2"/>
    <x v="18"/>
    <x v="18"/>
    <x v="16"/>
    <x v="0"/>
    <x v="2"/>
    <x v="0"/>
    <x v="1"/>
    <n v="75"/>
    <n v="1.3"/>
    <n v="1.3"/>
  </r>
  <r>
    <x v="1"/>
    <d v="2021-03-19T00:00:00"/>
    <s v="Day 2"/>
    <x v="18"/>
    <x v="18"/>
    <x v="16"/>
    <x v="0"/>
    <x v="2"/>
    <x v="0"/>
    <x v="0"/>
    <n v="112"/>
    <n v="6.4"/>
    <n v="6.4"/>
  </r>
  <r>
    <x v="1"/>
    <d v="2021-03-19T00:00:00"/>
    <s v="Day 2"/>
    <x v="17"/>
    <x v="17"/>
    <x v="16"/>
    <x v="0"/>
    <x v="2"/>
    <x v="0"/>
    <x v="0"/>
    <n v="142"/>
    <n v="14.4"/>
    <n v="14.4"/>
  </r>
  <r>
    <x v="1"/>
    <d v="2021-03-19T00:00:00"/>
    <s v="Day 2"/>
    <x v="17"/>
    <x v="17"/>
    <x v="16"/>
    <x v="0"/>
    <x v="2"/>
    <x v="0"/>
    <x v="0"/>
    <n v="140"/>
    <n v="13.7"/>
    <n v="13.7"/>
  </r>
  <r>
    <x v="1"/>
    <d v="2021-03-19T00:00:00"/>
    <s v="Day 2"/>
    <x v="17"/>
    <x v="17"/>
    <x v="16"/>
    <x v="0"/>
    <x v="2"/>
    <x v="0"/>
    <x v="0"/>
    <n v="70"/>
    <n v="1.3"/>
    <n v="1.3"/>
  </r>
  <r>
    <x v="1"/>
    <d v="2021-03-19T00:00:00"/>
    <s v="Day 2"/>
    <x v="17"/>
    <x v="17"/>
    <x v="16"/>
    <x v="0"/>
    <x v="2"/>
    <x v="0"/>
    <x v="1"/>
    <n v="127"/>
    <n v="8.5"/>
    <n v="8.5"/>
  </r>
  <r>
    <x v="1"/>
    <d v="2021-03-19T00:00:00"/>
    <s v="Day 2"/>
    <x v="17"/>
    <x v="17"/>
    <x v="16"/>
    <x v="0"/>
    <x v="2"/>
    <x v="0"/>
    <x v="9"/>
    <n v="157"/>
    <n v="50.6"/>
    <n v="50.6"/>
  </r>
  <r>
    <x v="1"/>
    <d v="2021-03-19T00:00:00"/>
    <s v="Day 2"/>
    <x v="20"/>
    <x v="20"/>
    <x v="18"/>
    <x v="0"/>
    <x v="2"/>
    <x v="0"/>
    <x v="0"/>
    <n v="113"/>
    <n v="6.6"/>
    <n v="6.6"/>
  </r>
  <r>
    <x v="1"/>
    <d v="2021-03-19T00:00:00"/>
    <s v="Day 2"/>
    <x v="23"/>
    <x v="22"/>
    <x v="21"/>
    <x v="0"/>
    <x v="2"/>
    <x v="0"/>
    <x v="0"/>
    <n v="111"/>
    <n v="6.2"/>
    <n v="6.2"/>
  </r>
  <r>
    <x v="1"/>
    <d v="2021-03-19T00:00:00"/>
    <s v="Day 2"/>
    <x v="23"/>
    <x v="22"/>
    <x v="21"/>
    <x v="0"/>
    <x v="2"/>
    <x v="0"/>
    <x v="0"/>
    <n v="148"/>
    <n v="16.600000000000001"/>
    <n v="16.600000000000001"/>
  </r>
  <r>
    <x v="1"/>
    <d v="2021-03-19T00:00:00"/>
    <s v="Day 2"/>
    <x v="23"/>
    <x v="22"/>
    <x v="21"/>
    <x v="0"/>
    <x v="2"/>
    <x v="0"/>
    <x v="1"/>
    <n v="127"/>
    <n v="8.5"/>
    <n v="8.5"/>
  </r>
  <r>
    <x v="1"/>
    <d v="2021-03-19T00:00:00"/>
    <s v="Day 2"/>
    <x v="23"/>
    <x v="22"/>
    <x v="21"/>
    <x v="0"/>
    <x v="2"/>
    <x v="0"/>
    <x v="5"/>
    <n v="67"/>
    <n v="2.4"/>
    <n v="2.4"/>
  </r>
  <r>
    <x v="1"/>
    <d v="2021-03-19T00:00:00"/>
    <s v="Day 2"/>
    <x v="21"/>
    <x v="21"/>
    <x v="19"/>
    <x v="0"/>
    <x v="2"/>
    <x v="0"/>
    <x v="0"/>
    <n v="67"/>
    <n v="1.1000000000000001"/>
    <n v="1.1000000000000001"/>
  </r>
  <r>
    <x v="1"/>
    <d v="2021-03-19T00:00:00"/>
    <s v="Day 2"/>
    <x v="21"/>
    <x v="21"/>
    <x v="19"/>
    <x v="0"/>
    <x v="2"/>
    <x v="0"/>
    <x v="0"/>
    <n v="117"/>
    <n v="7.4"/>
    <n v="7.4"/>
  </r>
  <r>
    <x v="1"/>
    <d v="2021-03-19T00:00:00"/>
    <s v="Day 2"/>
    <x v="21"/>
    <x v="21"/>
    <x v="19"/>
    <x v="0"/>
    <x v="2"/>
    <x v="0"/>
    <x v="0"/>
    <n v="140"/>
    <n v="13.7"/>
    <n v="13.7"/>
  </r>
  <r>
    <x v="1"/>
    <d v="2021-03-19T00:00:00"/>
    <s v="Day 2"/>
    <x v="21"/>
    <x v="21"/>
    <x v="19"/>
    <x v="0"/>
    <x v="2"/>
    <x v="0"/>
    <x v="0"/>
    <n v="150"/>
    <n v="17.399999999999999"/>
    <n v="17.399999999999999"/>
  </r>
  <r>
    <x v="1"/>
    <d v="2021-03-19T00:00:00"/>
    <s v="Day 2"/>
    <x v="21"/>
    <x v="21"/>
    <x v="19"/>
    <x v="0"/>
    <x v="2"/>
    <x v="0"/>
    <x v="1"/>
    <n v="117"/>
    <n v="6.4"/>
    <n v="6.4"/>
  </r>
  <r>
    <x v="1"/>
    <d v="2021-03-19T00:00:00"/>
    <s v="Day 2"/>
    <x v="21"/>
    <x v="21"/>
    <x v="19"/>
    <x v="0"/>
    <x v="2"/>
    <x v="0"/>
    <x v="1"/>
    <n v="89"/>
    <n v="2.5"/>
    <n v="2.5"/>
  </r>
  <r>
    <x v="1"/>
    <d v="2021-03-19T00:00:00"/>
    <s v="Day 2"/>
    <x v="94"/>
    <x v="83"/>
    <x v="64"/>
    <x v="0"/>
    <x v="10"/>
    <x v="0"/>
    <x v="7"/>
    <m/>
    <s v=""/>
    <s v=""/>
  </r>
  <r>
    <x v="1"/>
    <d v="2021-03-19T00:00:00"/>
    <s v="Day 2"/>
    <x v="91"/>
    <x v="80"/>
    <x v="43"/>
    <x v="0"/>
    <x v="10"/>
    <x v="0"/>
    <x v="0"/>
    <n v="142"/>
    <n v="14.4"/>
    <n v="14.4"/>
  </r>
  <r>
    <x v="1"/>
    <d v="2021-03-19T00:00:00"/>
    <s v="Day 2"/>
    <x v="91"/>
    <x v="80"/>
    <x v="43"/>
    <x v="0"/>
    <x v="10"/>
    <x v="0"/>
    <x v="1"/>
    <n v="134"/>
    <n v="10.3"/>
    <n v="10.3"/>
  </r>
  <r>
    <x v="1"/>
    <d v="2021-03-19T00:00:00"/>
    <s v="Day 2"/>
    <x v="93"/>
    <x v="82"/>
    <x v="63"/>
    <x v="0"/>
    <x v="10"/>
    <x v="0"/>
    <x v="0"/>
    <n v="104"/>
    <n v="5"/>
    <n v="5"/>
  </r>
  <r>
    <x v="1"/>
    <d v="2021-03-19T00:00:00"/>
    <s v="Day 2"/>
    <x v="89"/>
    <x v="79"/>
    <x v="61"/>
    <x v="4"/>
    <x v="10"/>
    <x v="0"/>
    <x v="7"/>
    <m/>
    <s v=""/>
    <s v=""/>
  </r>
  <r>
    <x v="1"/>
    <d v="2021-03-19T00:00:00"/>
    <s v="Day 2"/>
    <x v="88"/>
    <x v="17"/>
    <x v="60"/>
    <x v="0"/>
    <x v="10"/>
    <x v="0"/>
    <x v="0"/>
    <n v="141"/>
    <n v="14.1"/>
    <n v="14.1"/>
  </r>
  <r>
    <x v="1"/>
    <d v="2021-03-19T00:00:00"/>
    <s v="Day 2"/>
    <x v="88"/>
    <x v="17"/>
    <x v="60"/>
    <x v="0"/>
    <x v="10"/>
    <x v="0"/>
    <x v="1"/>
    <n v="115"/>
    <n v="6"/>
    <n v="6"/>
  </r>
  <r>
    <x v="1"/>
    <d v="2021-03-19T00:00:00"/>
    <s v="Day 2"/>
    <x v="88"/>
    <x v="17"/>
    <x v="60"/>
    <x v="0"/>
    <x v="10"/>
    <x v="0"/>
    <x v="0"/>
    <n v="156"/>
    <n v="19.899999999999999"/>
    <n v="19.899999999999999"/>
  </r>
  <r>
    <x v="1"/>
    <d v="2021-03-19T00:00:00"/>
    <s v="Day 2"/>
    <x v="92"/>
    <x v="81"/>
    <x v="62"/>
    <x v="0"/>
    <x v="10"/>
    <x v="0"/>
    <x v="6"/>
    <n v="71"/>
    <n v="6.5"/>
    <n v="6.5"/>
  </r>
  <r>
    <x v="1"/>
    <d v="2021-03-19T00:00:00"/>
    <s v="Day 2"/>
    <x v="92"/>
    <x v="81"/>
    <x v="62"/>
    <x v="0"/>
    <x v="10"/>
    <x v="0"/>
    <x v="1"/>
    <n v="72"/>
    <n v="1.2"/>
    <n v="1.2"/>
  </r>
  <r>
    <x v="1"/>
    <d v="2021-03-19T00:00:00"/>
    <s v="Day 2"/>
    <x v="90"/>
    <x v="13"/>
    <x v="17"/>
    <x v="0"/>
    <x v="10"/>
    <x v="0"/>
    <x v="1"/>
    <n v="110"/>
    <n v="5.2"/>
    <n v="5.2"/>
  </r>
  <r>
    <x v="1"/>
    <d v="2021-03-19T00:00:00"/>
    <s v="Day 2"/>
    <x v="90"/>
    <x v="13"/>
    <x v="17"/>
    <x v="0"/>
    <x v="10"/>
    <x v="0"/>
    <x v="1"/>
    <n v="117"/>
    <n v="6.4"/>
    <n v="6.4"/>
  </r>
  <r>
    <x v="1"/>
    <d v="2021-03-19T00:00:00"/>
    <s v="Day 2"/>
    <x v="90"/>
    <x v="13"/>
    <x v="17"/>
    <x v="0"/>
    <x v="10"/>
    <x v="0"/>
    <x v="1"/>
    <n v="91"/>
    <n v="2.7"/>
    <n v="2.7"/>
  </r>
  <r>
    <x v="1"/>
    <d v="2021-03-19T00:00:00"/>
    <s v="Day 2"/>
    <x v="90"/>
    <x v="13"/>
    <x v="17"/>
    <x v="0"/>
    <x v="10"/>
    <x v="0"/>
    <x v="0"/>
    <n v="101"/>
    <n v="4.5"/>
    <n v="4.5"/>
  </r>
  <r>
    <x v="1"/>
    <d v="2021-03-19T00:00:00"/>
    <s v="Day 2"/>
    <x v="90"/>
    <x v="13"/>
    <x v="17"/>
    <x v="0"/>
    <x v="10"/>
    <x v="0"/>
    <x v="11"/>
    <n v="162"/>
    <n v="58.2"/>
    <n v="58.2"/>
  </r>
  <r>
    <x v="1"/>
    <d v="2021-03-19T00:00:00"/>
    <s v="Day 2"/>
    <x v="38"/>
    <x v="35"/>
    <x v="31"/>
    <x v="0"/>
    <x v="3"/>
    <x v="0"/>
    <x v="0"/>
    <n v="108"/>
    <n v="5.6"/>
    <n v="5.6"/>
  </r>
  <r>
    <x v="1"/>
    <d v="2021-03-19T00:00:00"/>
    <s v="Day 2"/>
    <x v="38"/>
    <x v="35"/>
    <x v="31"/>
    <x v="0"/>
    <x v="3"/>
    <x v="0"/>
    <x v="0"/>
    <n v="138"/>
    <n v="13.1"/>
    <n v="13.1"/>
  </r>
  <r>
    <x v="1"/>
    <d v="2021-03-19T00:00:00"/>
    <s v="Day 2"/>
    <x v="38"/>
    <x v="35"/>
    <x v="31"/>
    <x v="0"/>
    <x v="3"/>
    <x v="0"/>
    <x v="0"/>
    <n v="130"/>
    <n v="10.7"/>
    <n v="10.7"/>
  </r>
  <r>
    <x v="1"/>
    <d v="2021-03-19T00:00:00"/>
    <s v="Day 2"/>
    <x v="38"/>
    <x v="35"/>
    <x v="31"/>
    <x v="0"/>
    <x v="3"/>
    <x v="0"/>
    <x v="0"/>
    <n v="100"/>
    <n v="4.3"/>
    <n v="4.3"/>
  </r>
  <r>
    <x v="1"/>
    <d v="2021-03-19T00:00:00"/>
    <s v="Day 2"/>
    <x v="38"/>
    <x v="35"/>
    <x v="31"/>
    <x v="0"/>
    <x v="3"/>
    <x v="0"/>
    <x v="1"/>
    <n v="116"/>
    <n v="6.2"/>
    <n v="6.2"/>
  </r>
  <r>
    <x v="1"/>
    <d v="2021-03-19T00:00:00"/>
    <s v="Day 2"/>
    <x v="38"/>
    <x v="35"/>
    <x v="31"/>
    <x v="0"/>
    <x v="3"/>
    <x v="0"/>
    <x v="2"/>
    <n v="118"/>
    <n v="20.6"/>
    <n v="20.6"/>
  </r>
  <r>
    <x v="1"/>
    <d v="2021-03-19T00:00:00"/>
    <s v="Day 2"/>
    <x v="31"/>
    <x v="29"/>
    <x v="26"/>
    <x v="0"/>
    <x v="3"/>
    <x v="0"/>
    <x v="0"/>
    <n v="141"/>
    <n v="14.1"/>
    <n v="14.1"/>
  </r>
  <r>
    <x v="1"/>
    <d v="2021-03-19T00:00:00"/>
    <s v="Day 2"/>
    <x v="31"/>
    <x v="29"/>
    <x v="26"/>
    <x v="0"/>
    <x v="3"/>
    <x v="0"/>
    <x v="0"/>
    <n v="105"/>
    <n v="5.0999999999999996"/>
    <n v="5.0999999999999996"/>
  </r>
  <r>
    <x v="1"/>
    <d v="2021-03-19T00:00:00"/>
    <s v="Day 2"/>
    <x v="31"/>
    <x v="29"/>
    <x v="26"/>
    <x v="0"/>
    <x v="3"/>
    <x v="0"/>
    <x v="0"/>
    <n v="160"/>
    <n v="21.7"/>
    <n v="21.7"/>
  </r>
  <r>
    <x v="1"/>
    <d v="2021-03-19T00:00:00"/>
    <s v="Day 2"/>
    <x v="36"/>
    <x v="11"/>
    <x v="20"/>
    <x v="0"/>
    <x v="3"/>
    <x v="0"/>
    <x v="0"/>
    <n v="85"/>
    <n v="2.5"/>
    <n v="2.5"/>
  </r>
  <r>
    <x v="1"/>
    <d v="2021-03-19T00:00:00"/>
    <s v="Day 2"/>
    <x v="35"/>
    <x v="33"/>
    <x v="29"/>
    <x v="0"/>
    <x v="3"/>
    <x v="3"/>
    <x v="7"/>
    <n v="45"/>
    <n v="1.2"/>
    <n v="1.2"/>
  </r>
  <r>
    <x v="1"/>
    <d v="2021-03-19T00:00:00"/>
    <s v="Day 2"/>
    <x v="34"/>
    <x v="32"/>
    <x v="28"/>
    <x v="1"/>
    <x v="3"/>
    <x v="0"/>
    <x v="0"/>
    <n v="90"/>
    <n v="3"/>
    <n v="3"/>
  </r>
  <r>
    <x v="1"/>
    <d v="2021-03-19T00:00:00"/>
    <s v="Day 2"/>
    <x v="34"/>
    <x v="32"/>
    <x v="28"/>
    <x v="1"/>
    <x v="3"/>
    <x v="0"/>
    <x v="0"/>
    <n v="127"/>
    <n v="9.8000000000000007"/>
    <n v="9.8000000000000007"/>
  </r>
  <r>
    <x v="1"/>
    <d v="2021-03-19T00:00:00"/>
    <s v="Day 2"/>
    <x v="34"/>
    <x v="32"/>
    <x v="28"/>
    <x v="1"/>
    <x v="3"/>
    <x v="0"/>
    <x v="11"/>
    <n v="165"/>
    <n v="61.6"/>
    <n v="61.6"/>
  </r>
  <r>
    <x v="1"/>
    <d v="2021-03-19T00:00:00"/>
    <s v="Day 2"/>
    <x v="29"/>
    <x v="11"/>
    <x v="1"/>
    <x v="2"/>
    <x v="3"/>
    <x v="0"/>
    <x v="0"/>
    <n v="114"/>
    <n v="6.8"/>
    <n v="6.8"/>
  </r>
  <r>
    <x v="1"/>
    <d v="2021-03-19T00:00:00"/>
    <s v="Day 2"/>
    <x v="30"/>
    <x v="28"/>
    <x v="25"/>
    <x v="1"/>
    <x v="3"/>
    <x v="0"/>
    <x v="0"/>
    <n v="82"/>
    <n v="2.2000000000000002"/>
    <n v="2.2000000000000002"/>
  </r>
  <r>
    <x v="1"/>
    <d v="2021-03-19T00:00:00"/>
    <s v="Day 2"/>
    <x v="30"/>
    <x v="28"/>
    <x v="25"/>
    <x v="1"/>
    <x v="3"/>
    <x v="0"/>
    <x v="0"/>
    <n v="109"/>
    <n v="5.8"/>
    <n v="5.8"/>
  </r>
  <r>
    <x v="1"/>
    <d v="2021-03-19T00:00:00"/>
    <s v="Day 2"/>
    <x v="30"/>
    <x v="28"/>
    <x v="25"/>
    <x v="1"/>
    <x v="3"/>
    <x v="0"/>
    <x v="0"/>
    <n v="134"/>
    <n v="11.8"/>
    <n v="11.8"/>
  </r>
  <r>
    <x v="1"/>
    <d v="2021-03-19T00:00:00"/>
    <s v="Day 2"/>
    <x v="26"/>
    <x v="25"/>
    <x v="1"/>
    <x v="2"/>
    <x v="3"/>
    <x v="0"/>
    <x v="0"/>
    <n v="115"/>
    <n v="7"/>
    <n v="7"/>
  </r>
  <r>
    <x v="1"/>
    <d v="2021-03-19T00:00:00"/>
    <s v="Day 2"/>
    <x v="26"/>
    <x v="25"/>
    <x v="1"/>
    <x v="2"/>
    <x v="3"/>
    <x v="0"/>
    <x v="0"/>
    <n v="156"/>
    <n v="19.899999999999999"/>
    <n v="19.899999999999999"/>
  </r>
  <r>
    <x v="1"/>
    <d v="2021-03-19T00:00:00"/>
    <s v="Day 2"/>
    <x v="27"/>
    <x v="26"/>
    <x v="23"/>
    <x v="3"/>
    <x v="3"/>
    <x v="0"/>
    <x v="7"/>
    <m/>
    <s v=""/>
    <s v=""/>
  </r>
  <r>
    <x v="1"/>
    <d v="2021-03-19T00:00:00"/>
    <s v="Day 2"/>
    <x v="28"/>
    <x v="27"/>
    <x v="24"/>
    <x v="3"/>
    <x v="3"/>
    <x v="0"/>
    <x v="7"/>
    <m/>
    <s v=""/>
    <s v=""/>
  </r>
  <r>
    <x v="1"/>
    <d v="2021-03-19T00:00:00"/>
    <s v="Day 2"/>
    <x v="37"/>
    <x v="34"/>
    <x v="30"/>
    <x v="0"/>
    <x v="3"/>
    <x v="0"/>
    <x v="1"/>
    <n v="125"/>
    <n v="8.1"/>
    <n v="8.1"/>
  </r>
  <r>
    <x v="1"/>
    <d v="2021-03-19T00:00:00"/>
    <s v="Day 2"/>
    <x v="37"/>
    <x v="34"/>
    <x v="30"/>
    <x v="0"/>
    <x v="3"/>
    <x v="0"/>
    <x v="1"/>
    <n v="122"/>
    <n v="7.4"/>
    <n v="7.4"/>
  </r>
  <r>
    <x v="1"/>
    <d v="2021-03-19T00:00:00"/>
    <s v="Day 2"/>
    <x v="33"/>
    <x v="31"/>
    <x v="27"/>
    <x v="0"/>
    <x v="3"/>
    <x v="0"/>
    <x v="0"/>
    <n v="142"/>
    <n v="14.4"/>
    <n v="14.4"/>
  </r>
  <r>
    <x v="1"/>
    <d v="2021-03-19T00:00:00"/>
    <s v="Day 2"/>
    <x v="33"/>
    <x v="31"/>
    <x v="27"/>
    <x v="0"/>
    <x v="3"/>
    <x v="0"/>
    <x v="0"/>
    <n v="129"/>
    <n v="10.4"/>
    <n v="10.4"/>
  </r>
  <r>
    <x v="1"/>
    <d v="2021-03-19T00:00:00"/>
    <s v="Day 2"/>
    <x v="33"/>
    <x v="31"/>
    <x v="27"/>
    <x v="0"/>
    <x v="3"/>
    <x v="0"/>
    <x v="0"/>
    <n v="147"/>
    <n v="16.2"/>
    <n v="16.2"/>
  </r>
  <r>
    <x v="1"/>
    <d v="2021-03-19T00:00:00"/>
    <s v="Day 2"/>
    <x v="33"/>
    <x v="31"/>
    <x v="27"/>
    <x v="0"/>
    <x v="3"/>
    <x v="0"/>
    <x v="1"/>
    <n v="130"/>
    <n v="9.3000000000000007"/>
    <n v="9.3000000000000007"/>
  </r>
  <r>
    <x v="1"/>
    <d v="2021-03-19T00:00:00"/>
    <s v="Day 2"/>
    <x v="33"/>
    <x v="31"/>
    <x v="27"/>
    <x v="0"/>
    <x v="3"/>
    <x v="1"/>
    <x v="7"/>
    <n v="56"/>
    <n v="1.8"/>
    <n v="1.8"/>
  </r>
  <r>
    <x v="1"/>
    <d v="2021-03-19T00:00:00"/>
    <s v="Day 2"/>
    <x v="32"/>
    <x v="30"/>
    <x v="24"/>
    <x v="0"/>
    <x v="3"/>
    <x v="0"/>
    <x v="0"/>
    <n v="147"/>
    <n v="16.2"/>
    <n v="16.2"/>
  </r>
  <r>
    <x v="1"/>
    <d v="2021-03-19T00:00:00"/>
    <s v="Day 2"/>
    <x v="32"/>
    <x v="30"/>
    <x v="24"/>
    <x v="0"/>
    <x v="3"/>
    <x v="0"/>
    <x v="0"/>
    <n v="121"/>
    <n v="8.3000000000000007"/>
    <n v="8.3000000000000007"/>
  </r>
  <r>
    <x v="1"/>
    <d v="2021-03-19T00:00:00"/>
    <s v="Day 2"/>
    <x v="32"/>
    <x v="30"/>
    <x v="24"/>
    <x v="0"/>
    <x v="3"/>
    <x v="0"/>
    <x v="0"/>
    <n v="142"/>
    <n v="14.4"/>
    <n v="14.4"/>
  </r>
  <r>
    <x v="1"/>
    <d v="2021-03-19T00:00:00"/>
    <s v="Day 2"/>
    <x v="32"/>
    <x v="30"/>
    <x v="24"/>
    <x v="0"/>
    <x v="3"/>
    <x v="0"/>
    <x v="0"/>
    <n v="139"/>
    <n v="13.4"/>
    <n v="13.4"/>
  </r>
  <r>
    <x v="1"/>
    <d v="2021-03-19T00:00:00"/>
    <s v="Day 2"/>
    <x v="39"/>
    <x v="36"/>
    <x v="32"/>
    <x v="0"/>
    <x v="4"/>
    <x v="0"/>
    <x v="0"/>
    <n v="118"/>
    <n v="7.6"/>
    <n v="7.6"/>
  </r>
  <r>
    <x v="1"/>
    <d v="2021-03-19T00:00:00"/>
    <s v="Day 2"/>
    <x v="39"/>
    <x v="36"/>
    <x v="32"/>
    <x v="0"/>
    <x v="4"/>
    <x v="0"/>
    <x v="0"/>
    <n v="106"/>
    <n v="5.3"/>
    <n v="5.3"/>
  </r>
  <r>
    <x v="1"/>
    <d v="2021-03-19T00:00:00"/>
    <s v="Day 2"/>
    <x v="39"/>
    <x v="36"/>
    <x v="32"/>
    <x v="0"/>
    <x v="4"/>
    <x v="0"/>
    <x v="0"/>
    <n v="116"/>
    <n v="7.2"/>
    <n v="7.2"/>
  </r>
  <r>
    <x v="1"/>
    <d v="2021-03-19T00:00:00"/>
    <s v="Day 2"/>
    <x v="39"/>
    <x v="36"/>
    <x v="32"/>
    <x v="0"/>
    <x v="4"/>
    <x v="0"/>
    <x v="0"/>
    <n v="104"/>
    <n v="5"/>
    <n v="5"/>
  </r>
  <r>
    <x v="1"/>
    <d v="2021-03-19T00:00:00"/>
    <s v="Day 2"/>
    <x v="39"/>
    <x v="36"/>
    <x v="32"/>
    <x v="0"/>
    <x v="4"/>
    <x v="0"/>
    <x v="1"/>
    <n v="104"/>
    <n v="4.2"/>
    <n v="4.2"/>
  </r>
  <r>
    <x v="1"/>
    <d v="2021-03-19T00:00:00"/>
    <s v="Day 2"/>
    <x v="39"/>
    <x v="36"/>
    <x v="32"/>
    <x v="0"/>
    <x v="4"/>
    <x v="0"/>
    <x v="1"/>
    <n v="100"/>
    <n v="3.7"/>
    <n v="3.7"/>
  </r>
  <r>
    <x v="1"/>
    <d v="2021-03-19T00:00:00"/>
    <s v="Day 2"/>
    <x v="39"/>
    <x v="36"/>
    <x v="32"/>
    <x v="0"/>
    <x v="4"/>
    <x v="0"/>
    <x v="1"/>
    <n v="108"/>
    <n v="4.8"/>
    <n v="4.8"/>
  </r>
  <r>
    <x v="1"/>
    <d v="2021-03-19T00:00:00"/>
    <s v="Day 2"/>
    <x v="39"/>
    <x v="36"/>
    <x v="32"/>
    <x v="0"/>
    <x v="4"/>
    <x v="0"/>
    <x v="1"/>
    <n v="124"/>
    <n v="7.9"/>
    <n v="7.9"/>
  </r>
  <r>
    <x v="1"/>
    <d v="2021-03-19T00:00:00"/>
    <s v="Day 2"/>
    <x v="39"/>
    <x v="36"/>
    <x v="32"/>
    <x v="0"/>
    <x v="4"/>
    <x v="0"/>
    <x v="1"/>
    <n v="87"/>
    <n v="2.2999999999999998"/>
    <n v="2.2999999999999998"/>
  </r>
  <r>
    <x v="1"/>
    <d v="2021-03-19T00:00:00"/>
    <s v="Day 2"/>
    <x v="43"/>
    <x v="39"/>
    <x v="31"/>
    <x v="0"/>
    <x v="4"/>
    <x v="0"/>
    <x v="0"/>
    <n v="142"/>
    <n v="14.4"/>
    <n v="14.4"/>
  </r>
  <r>
    <x v="1"/>
    <d v="2021-03-19T00:00:00"/>
    <s v="Day 2"/>
    <x v="43"/>
    <x v="39"/>
    <x v="31"/>
    <x v="0"/>
    <x v="4"/>
    <x v="0"/>
    <x v="0"/>
    <n v="121"/>
    <n v="8.3000000000000007"/>
    <n v="8.3000000000000007"/>
  </r>
  <r>
    <x v="1"/>
    <d v="2021-03-19T00:00:00"/>
    <s v="Day 2"/>
    <x v="43"/>
    <x v="39"/>
    <x v="31"/>
    <x v="0"/>
    <x v="4"/>
    <x v="0"/>
    <x v="0"/>
    <n v="118"/>
    <n v="7.6"/>
    <n v="7.6"/>
  </r>
  <r>
    <x v="1"/>
    <d v="2021-03-19T00:00:00"/>
    <s v="Day 2"/>
    <x v="43"/>
    <x v="39"/>
    <x v="31"/>
    <x v="0"/>
    <x v="4"/>
    <x v="0"/>
    <x v="11"/>
    <n v="144"/>
    <n v="40.200000000000003"/>
    <n v="40.200000000000003"/>
  </r>
  <r>
    <x v="1"/>
    <d v="2021-03-19T00:00:00"/>
    <s v="Day 2"/>
    <x v="40"/>
    <x v="37"/>
    <x v="33"/>
    <x v="0"/>
    <x v="4"/>
    <x v="0"/>
    <x v="0"/>
    <n v="109"/>
    <n v="5.8"/>
    <n v="5.8"/>
  </r>
  <r>
    <x v="1"/>
    <d v="2021-03-19T00:00:00"/>
    <s v="Day 2"/>
    <x v="40"/>
    <x v="37"/>
    <x v="33"/>
    <x v="0"/>
    <x v="4"/>
    <x v="0"/>
    <x v="1"/>
    <n v="93"/>
    <n v="2.9"/>
    <n v="2.9"/>
  </r>
  <r>
    <x v="1"/>
    <d v="2021-03-19T00:00:00"/>
    <s v="Day 2"/>
    <x v="40"/>
    <x v="37"/>
    <x v="33"/>
    <x v="0"/>
    <x v="4"/>
    <x v="0"/>
    <x v="1"/>
    <n v="124"/>
    <n v="7.9"/>
    <n v="7.9"/>
  </r>
  <r>
    <x v="1"/>
    <d v="2021-03-19T00:00:00"/>
    <s v="Day 2"/>
    <x v="45"/>
    <x v="41"/>
    <x v="20"/>
    <x v="0"/>
    <x v="4"/>
    <x v="0"/>
    <x v="0"/>
    <n v="115"/>
    <n v="7"/>
    <n v="7"/>
  </r>
  <r>
    <x v="1"/>
    <d v="2021-03-19T00:00:00"/>
    <s v="Day 2"/>
    <x v="41"/>
    <x v="0"/>
    <x v="34"/>
    <x v="0"/>
    <x v="4"/>
    <x v="0"/>
    <x v="0"/>
    <n v="95"/>
    <n v="3.6"/>
    <n v="3.6"/>
  </r>
  <r>
    <x v="1"/>
    <d v="2021-03-19T00:00:00"/>
    <s v="Day 2"/>
    <x v="44"/>
    <x v="40"/>
    <x v="36"/>
    <x v="0"/>
    <x v="4"/>
    <x v="0"/>
    <x v="7"/>
    <m/>
    <s v=""/>
    <s v=""/>
  </r>
  <r>
    <x v="1"/>
    <d v="2021-03-19T00:00:00"/>
    <s v="Day 2"/>
    <x v="42"/>
    <x v="38"/>
    <x v="35"/>
    <x v="0"/>
    <x v="4"/>
    <x v="0"/>
    <x v="7"/>
    <m/>
    <s v=""/>
    <s v=""/>
  </r>
  <r>
    <x v="1"/>
    <d v="2021-03-19T00:00:00"/>
    <s v="Day 2"/>
    <x v="99"/>
    <x v="88"/>
    <x v="54"/>
    <x v="0"/>
    <x v="11"/>
    <x v="0"/>
    <x v="1"/>
    <n v="101"/>
    <n v="3.8"/>
    <n v="3.8"/>
  </r>
  <r>
    <x v="1"/>
    <d v="2021-03-19T00:00:00"/>
    <s v="Day 2"/>
    <x v="106"/>
    <x v="95"/>
    <x v="70"/>
    <x v="2"/>
    <x v="11"/>
    <x v="0"/>
    <x v="0"/>
    <n v="136"/>
    <n v="12.4"/>
    <n v="12.4"/>
  </r>
  <r>
    <x v="1"/>
    <d v="2021-03-19T00:00:00"/>
    <s v="Day 2"/>
    <x v="106"/>
    <x v="95"/>
    <x v="70"/>
    <x v="2"/>
    <x v="11"/>
    <x v="0"/>
    <x v="0"/>
    <n v="103"/>
    <n v="4.8"/>
    <n v="4.8"/>
  </r>
  <r>
    <x v="1"/>
    <d v="2021-03-19T00:00:00"/>
    <s v="Day 2"/>
    <x v="106"/>
    <x v="95"/>
    <x v="70"/>
    <x v="2"/>
    <x v="11"/>
    <x v="0"/>
    <x v="0"/>
    <n v="103"/>
    <n v="4.8"/>
    <n v="4.8"/>
  </r>
  <r>
    <x v="1"/>
    <d v="2021-03-19T00:00:00"/>
    <s v="Day 2"/>
    <x v="106"/>
    <x v="95"/>
    <x v="70"/>
    <x v="2"/>
    <x v="11"/>
    <x v="0"/>
    <x v="0"/>
    <n v="124"/>
    <n v="9.1"/>
    <n v="9.1"/>
  </r>
  <r>
    <x v="1"/>
    <d v="2021-03-19T00:00:00"/>
    <s v="Day 2"/>
    <x v="103"/>
    <x v="92"/>
    <x v="70"/>
    <x v="3"/>
    <x v="11"/>
    <x v="0"/>
    <x v="0"/>
    <n v="116"/>
    <n v="7.2"/>
    <n v="7.2"/>
  </r>
  <r>
    <x v="1"/>
    <d v="2021-03-19T00:00:00"/>
    <s v="Day 2"/>
    <x v="103"/>
    <x v="92"/>
    <x v="70"/>
    <x v="3"/>
    <x v="11"/>
    <x v="0"/>
    <x v="4"/>
    <n v="90"/>
    <n v="2.7"/>
    <n v="2.7"/>
  </r>
  <r>
    <x v="1"/>
    <d v="2021-03-19T00:00:00"/>
    <s v="Day 2"/>
    <x v="105"/>
    <x v="94"/>
    <x v="71"/>
    <x v="3"/>
    <x v="11"/>
    <x v="0"/>
    <x v="7"/>
    <m/>
    <s v=""/>
    <s v=""/>
  </r>
  <r>
    <x v="1"/>
    <d v="2021-03-19T00:00:00"/>
    <s v="Day 2"/>
    <x v="100"/>
    <x v="89"/>
    <x v="68"/>
    <x v="3"/>
    <x v="11"/>
    <x v="0"/>
    <x v="0"/>
    <n v="130"/>
    <n v="10.7"/>
    <n v="10.7"/>
  </r>
  <r>
    <x v="1"/>
    <d v="2021-03-19T00:00:00"/>
    <s v="Day 2"/>
    <x v="100"/>
    <x v="89"/>
    <x v="68"/>
    <x v="3"/>
    <x v="11"/>
    <x v="0"/>
    <x v="0"/>
    <n v="102"/>
    <n v="4.5999999999999996"/>
    <n v="4.5999999999999996"/>
  </r>
  <r>
    <x v="1"/>
    <d v="2021-03-19T00:00:00"/>
    <s v="Day 2"/>
    <x v="100"/>
    <x v="89"/>
    <x v="68"/>
    <x v="3"/>
    <x v="11"/>
    <x v="0"/>
    <x v="0"/>
    <n v="97"/>
    <n v="3.9"/>
    <n v="3.9"/>
  </r>
  <r>
    <x v="1"/>
    <d v="2021-03-19T00:00:00"/>
    <s v="Day 2"/>
    <x v="100"/>
    <x v="89"/>
    <x v="68"/>
    <x v="3"/>
    <x v="11"/>
    <x v="0"/>
    <x v="0"/>
    <n v="144"/>
    <n v="15.1"/>
    <n v="15.1"/>
  </r>
  <r>
    <x v="1"/>
    <d v="2021-03-19T00:00:00"/>
    <s v="Day 2"/>
    <x v="100"/>
    <x v="89"/>
    <x v="68"/>
    <x v="3"/>
    <x v="11"/>
    <x v="0"/>
    <x v="0"/>
    <n v="110"/>
    <n v="6"/>
    <n v="6"/>
  </r>
  <r>
    <x v="1"/>
    <d v="2021-03-19T00:00:00"/>
    <s v="Day 2"/>
    <x v="104"/>
    <x v="93"/>
    <x v="10"/>
    <x v="3"/>
    <x v="11"/>
    <x v="0"/>
    <x v="0"/>
    <n v="87"/>
    <n v="2.7"/>
    <n v="2.7"/>
  </r>
  <r>
    <x v="1"/>
    <d v="2021-03-19T00:00:00"/>
    <s v="Day 2"/>
    <x v="104"/>
    <x v="93"/>
    <x v="10"/>
    <x v="3"/>
    <x v="11"/>
    <x v="0"/>
    <x v="0"/>
    <n v="109"/>
    <n v="5.8"/>
    <n v="5.8"/>
  </r>
  <r>
    <x v="1"/>
    <d v="2021-03-19T00:00:00"/>
    <s v="Day 2"/>
    <x v="101"/>
    <x v="90"/>
    <x v="69"/>
    <x v="0"/>
    <x v="11"/>
    <x v="1"/>
    <x v="7"/>
    <n v="61"/>
    <n v="2.2999999999999998"/>
    <n v="2.2999999999999998"/>
  </r>
  <r>
    <x v="1"/>
    <d v="2021-03-19T00:00:00"/>
    <s v="Day 2"/>
    <x v="98"/>
    <x v="87"/>
    <x v="65"/>
    <x v="4"/>
    <x v="11"/>
    <x v="0"/>
    <x v="0"/>
    <n v="99"/>
    <n v="4.2"/>
    <n v="4.2"/>
  </r>
  <r>
    <x v="1"/>
    <d v="2021-03-19T00:00:00"/>
    <s v="Day 2"/>
    <x v="98"/>
    <x v="87"/>
    <x v="65"/>
    <x v="4"/>
    <x v="11"/>
    <x v="0"/>
    <x v="0"/>
    <n v="143"/>
    <n v="14.8"/>
    <n v="14.8"/>
  </r>
  <r>
    <x v="1"/>
    <d v="2021-03-19T00:00:00"/>
    <s v="Day 2"/>
    <x v="98"/>
    <x v="87"/>
    <x v="65"/>
    <x v="4"/>
    <x v="11"/>
    <x v="0"/>
    <x v="0"/>
    <n v="110"/>
    <n v="6"/>
    <n v="6"/>
  </r>
  <r>
    <x v="1"/>
    <d v="2021-03-19T00:00:00"/>
    <s v="Day 2"/>
    <x v="98"/>
    <x v="87"/>
    <x v="65"/>
    <x v="4"/>
    <x v="11"/>
    <x v="0"/>
    <x v="0"/>
    <n v="98"/>
    <n v="4"/>
    <n v="4"/>
  </r>
  <r>
    <x v="1"/>
    <d v="2021-03-19T00:00:00"/>
    <s v="Day 2"/>
    <x v="96"/>
    <x v="85"/>
    <x v="66"/>
    <x v="0"/>
    <x v="11"/>
    <x v="0"/>
    <x v="7"/>
    <m/>
    <s v=""/>
    <s v=""/>
  </r>
  <r>
    <x v="1"/>
    <d v="2021-03-19T00:00:00"/>
    <s v="Day 2"/>
    <x v="102"/>
    <x v="91"/>
    <x v="57"/>
    <x v="0"/>
    <x v="11"/>
    <x v="0"/>
    <x v="7"/>
    <m/>
    <s v=""/>
    <s v=""/>
  </r>
  <r>
    <x v="1"/>
    <d v="2021-03-19T00:00:00"/>
    <s v="Day 2"/>
    <x v="97"/>
    <x v="86"/>
    <x v="67"/>
    <x v="0"/>
    <x v="11"/>
    <x v="0"/>
    <x v="0"/>
    <n v="119"/>
    <n v="7.9"/>
    <n v="7.9"/>
  </r>
  <r>
    <x v="1"/>
    <d v="2021-03-19T00:00:00"/>
    <s v="Day 2"/>
    <x v="97"/>
    <x v="86"/>
    <x v="67"/>
    <x v="0"/>
    <x v="11"/>
    <x v="0"/>
    <x v="0"/>
    <n v="112"/>
    <n v="6.4"/>
    <n v="6.4"/>
  </r>
  <r>
    <x v="1"/>
    <d v="2021-03-19T00:00:00"/>
    <s v="Day 2"/>
    <x v="97"/>
    <x v="86"/>
    <x v="67"/>
    <x v="0"/>
    <x v="11"/>
    <x v="0"/>
    <x v="0"/>
    <n v="92"/>
    <n v="3.3"/>
    <n v="3.3"/>
  </r>
  <r>
    <x v="1"/>
    <d v="2021-03-19T00:00:00"/>
    <s v="Day 2"/>
    <x v="95"/>
    <x v="84"/>
    <x v="65"/>
    <x v="0"/>
    <x v="11"/>
    <x v="0"/>
    <x v="0"/>
    <n v="103"/>
    <n v="4.8"/>
    <n v="4.8"/>
  </r>
  <r>
    <x v="1"/>
    <d v="2021-03-19T00:00:00"/>
    <s v="Day 2"/>
    <x v="95"/>
    <x v="84"/>
    <x v="65"/>
    <x v="0"/>
    <x v="11"/>
    <x v="0"/>
    <x v="0"/>
    <n v="72"/>
    <n v="1.4"/>
    <n v="1.4"/>
  </r>
  <r>
    <x v="1"/>
    <d v="2021-03-19T00:00:00"/>
    <s v="Day 2"/>
    <x v="95"/>
    <x v="84"/>
    <x v="65"/>
    <x v="0"/>
    <x v="11"/>
    <x v="0"/>
    <x v="4"/>
    <n v="72"/>
    <n v="1.3"/>
    <n v="1.3"/>
  </r>
  <r>
    <x v="1"/>
    <d v="2021-03-19T00:00:00"/>
    <s v="Day 2"/>
    <x v="12"/>
    <x v="12"/>
    <x v="11"/>
    <x v="0"/>
    <x v="1"/>
    <x v="0"/>
    <x v="0"/>
    <n v="97"/>
    <n v="3.9"/>
    <n v="3.9"/>
  </r>
  <r>
    <x v="1"/>
    <d v="2021-03-19T00:00:00"/>
    <s v="Day 2"/>
    <x v="12"/>
    <x v="12"/>
    <x v="11"/>
    <x v="0"/>
    <x v="1"/>
    <x v="0"/>
    <x v="0"/>
    <n v="145"/>
    <n v="15.5"/>
    <n v="15.5"/>
  </r>
  <r>
    <x v="1"/>
    <d v="2021-03-19T00:00:00"/>
    <s v="Day 2"/>
    <x v="12"/>
    <x v="12"/>
    <x v="11"/>
    <x v="0"/>
    <x v="1"/>
    <x v="0"/>
    <x v="1"/>
    <n v="125"/>
    <n v="8.1"/>
    <n v="8.1"/>
  </r>
  <r>
    <x v="1"/>
    <d v="2021-03-19T00:00:00"/>
    <s v="Day 2"/>
    <x v="10"/>
    <x v="10"/>
    <x v="9"/>
    <x v="0"/>
    <x v="1"/>
    <x v="0"/>
    <x v="1"/>
    <n v="134"/>
    <n v="10.3"/>
    <n v="10.3"/>
  </r>
  <r>
    <x v="1"/>
    <d v="2021-03-19T00:00:00"/>
    <s v="Day 2"/>
    <x v="10"/>
    <x v="10"/>
    <x v="9"/>
    <x v="0"/>
    <x v="1"/>
    <x v="0"/>
    <x v="1"/>
    <n v="121"/>
    <n v="7.2"/>
    <n v="7.2"/>
  </r>
  <r>
    <x v="1"/>
    <d v="2021-03-19T00:00:00"/>
    <s v="Day 2"/>
    <x v="10"/>
    <x v="10"/>
    <x v="9"/>
    <x v="0"/>
    <x v="1"/>
    <x v="0"/>
    <x v="0"/>
    <n v="150"/>
    <n v="17.399999999999999"/>
    <n v="17.399999999999999"/>
  </r>
  <r>
    <x v="1"/>
    <d v="2021-03-19T00:00:00"/>
    <s v="Day 2"/>
    <x v="10"/>
    <x v="10"/>
    <x v="9"/>
    <x v="0"/>
    <x v="1"/>
    <x v="0"/>
    <x v="0"/>
    <n v="110"/>
    <n v="6"/>
    <n v="6"/>
  </r>
  <r>
    <x v="1"/>
    <d v="2021-03-19T00:00:00"/>
    <s v="Day 2"/>
    <x v="10"/>
    <x v="10"/>
    <x v="9"/>
    <x v="0"/>
    <x v="1"/>
    <x v="0"/>
    <x v="0"/>
    <n v="113"/>
    <n v="6.6"/>
    <n v="6.6"/>
  </r>
  <r>
    <x v="1"/>
    <d v="2021-03-19T00:00:00"/>
    <s v="Day 2"/>
    <x v="16"/>
    <x v="16"/>
    <x v="15"/>
    <x v="0"/>
    <x v="1"/>
    <x v="0"/>
    <x v="1"/>
    <n v="102"/>
    <n v="4"/>
    <n v="4"/>
  </r>
  <r>
    <x v="1"/>
    <d v="2021-03-19T00:00:00"/>
    <s v="Day 2"/>
    <x v="16"/>
    <x v="16"/>
    <x v="15"/>
    <x v="0"/>
    <x v="1"/>
    <x v="0"/>
    <x v="1"/>
    <n v="99"/>
    <n v="3.6"/>
    <n v="3.6"/>
  </r>
  <r>
    <x v="1"/>
    <d v="2021-03-19T00:00:00"/>
    <s v="Day 2"/>
    <x v="16"/>
    <x v="16"/>
    <x v="15"/>
    <x v="0"/>
    <x v="1"/>
    <x v="0"/>
    <x v="1"/>
    <n v="89"/>
    <n v="2.5"/>
    <n v="2.5"/>
  </r>
  <r>
    <x v="1"/>
    <d v="2021-03-19T00:00:00"/>
    <s v="Day 2"/>
    <x v="11"/>
    <x v="11"/>
    <x v="10"/>
    <x v="0"/>
    <x v="1"/>
    <x v="0"/>
    <x v="1"/>
    <n v="120"/>
    <n v="7"/>
    <n v="7"/>
  </r>
  <r>
    <x v="1"/>
    <d v="2021-03-19T00:00:00"/>
    <s v="Day 2"/>
    <x v="11"/>
    <x v="11"/>
    <x v="10"/>
    <x v="0"/>
    <x v="1"/>
    <x v="0"/>
    <x v="1"/>
    <n v="103"/>
    <n v="4.0999999999999996"/>
    <n v="4.0999999999999996"/>
  </r>
  <r>
    <x v="1"/>
    <d v="2021-03-19T00:00:00"/>
    <s v="Day 2"/>
    <x v="11"/>
    <x v="11"/>
    <x v="10"/>
    <x v="0"/>
    <x v="1"/>
    <x v="0"/>
    <x v="1"/>
    <n v="86"/>
    <n v="2.2000000000000002"/>
    <n v="2.2000000000000002"/>
  </r>
  <r>
    <x v="1"/>
    <d v="2021-03-19T00:00:00"/>
    <s v="Day 2"/>
    <x v="11"/>
    <x v="11"/>
    <x v="10"/>
    <x v="0"/>
    <x v="1"/>
    <x v="0"/>
    <x v="0"/>
    <n v="138"/>
    <n v="13.1"/>
    <n v="13.1"/>
  </r>
  <r>
    <x v="1"/>
    <d v="2021-03-19T00:00:00"/>
    <s v="Day 2"/>
    <x v="11"/>
    <x v="11"/>
    <x v="10"/>
    <x v="0"/>
    <x v="1"/>
    <x v="0"/>
    <x v="0"/>
    <n v="87"/>
    <n v="2.7"/>
    <n v="2.7"/>
  </r>
  <r>
    <x v="1"/>
    <d v="2021-03-19T00:00:00"/>
    <s v="Day 2"/>
    <x v="11"/>
    <x v="11"/>
    <x v="10"/>
    <x v="0"/>
    <x v="1"/>
    <x v="0"/>
    <x v="0"/>
    <n v="136"/>
    <n v="12.4"/>
    <n v="12.4"/>
  </r>
  <r>
    <x v="1"/>
    <d v="2021-03-19T00:00:00"/>
    <s v="Day 2"/>
    <x v="11"/>
    <x v="11"/>
    <x v="10"/>
    <x v="0"/>
    <x v="1"/>
    <x v="0"/>
    <x v="0"/>
    <n v="97"/>
    <n v="3.9"/>
    <n v="3.9"/>
  </r>
  <r>
    <x v="1"/>
    <d v="2021-03-19T00:00:00"/>
    <s v="Day 2"/>
    <x v="11"/>
    <x v="11"/>
    <x v="10"/>
    <x v="0"/>
    <x v="1"/>
    <x v="0"/>
    <x v="0"/>
    <n v="109"/>
    <n v="5.8"/>
    <n v="5.8"/>
  </r>
  <r>
    <x v="1"/>
    <d v="2021-03-19T00:00:00"/>
    <s v="Day 2"/>
    <x v="13"/>
    <x v="13"/>
    <x v="12"/>
    <x v="0"/>
    <x v="1"/>
    <x v="0"/>
    <x v="0"/>
    <n v="151"/>
    <n v="17.8"/>
    <n v="17.8"/>
  </r>
  <r>
    <x v="1"/>
    <d v="2021-03-19T00:00:00"/>
    <s v="Day 2"/>
    <x v="13"/>
    <x v="13"/>
    <x v="12"/>
    <x v="0"/>
    <x v="1"/>
    <x v="0"/>
    <x v="0"/>
    <n v="143"/>
    <n v="14.8"/>
    <n v="14.8"/>
  </r>
  <r>
    <x v="1"/>
    <d v="2021-03-19T00:00:00"/>
    <s v="Day 2"/>
    <x v="13"/>
    <x v="13"/>
    <x v="12"/>
    <x v="0"/>
    <x v="1"/>
    <x v="0"/>
    <x v="0"/>
    <n v="148"/>
    <n v="16.600000000000001"/>
    <n v="16.600000000000001"/>
  </r>
  <r>
    <x v="1"/>
    <d v="2021-03-19T00:00:00"/>
    <s v="Day 2"/>
    <x v="13"/>
    <x v="13"/>
    <x v="12"/>
    <x v="0"/>
    <x v="1"/>
    <x v="0"/>
    <x v="0"/>
    <n v="120"/>
    <n v="8.1"/>
    <n v="8.1"/>
  </r>
  <r>
    <x v="1"/>
    <d v="2021-03-19T00:00:00"/>
    <s v="Day 2"/>
    <x v="13"/>
    <x v="13"/>
    <x v="12"/>
    <x v="0"/>
    <x v="1"/>
    <x v="0"/>
    <x v="0"/>
    <n v="100"/>
    <n v="4.3"/>
    <n v="4.3"/>
  </r>
  <r>
    <x v="1"/>
    <d v="2021-03-19T00:00:00"/>
    <s v="Day 2"/>
    <x v="13"/>
    <x v="13"/>
    <x v="12"/>
    <x v="0"/>
    <x v="1"/>
    <x v="0"/>
    <x v="0"/>
    <n v="130"/>
    <n v="10.7"/>
    <n v="10.7"/>
  </r>
  <r>
    <x v="1"/>
    <d v="2021-03-19T00:00:00"/>
    <s v="Day 2"/>
    <x v="13"/>
    <x v="13"/>
    <x v="12"/>
    <x v="0"/>
    <x v="1"/>
    <x v="0"/>
    <x v="1"/>
    <n v="105"/>
    <n v="4.4000000000000004"/>
    <n v="4.4000000000000004"/>
  </r>
  <r>
    <x v="1"/>
    <d v="2021-03-19T00:00:00"/>
    <s v="Day 2"/>
    <x v="14"/>
    <x v="14"/>
    <x v="13"/>
    <x v="0"/>
    <x v="1"/>
    <x v="0"/>
    <x v="1"/>
    <n v="87"/>
    <n v="2.2999999999999998"/>
    <n v="2.2999999999999998"/>
  </r>
  <r>
    <x v="1"/>
    <d v="2021-03-19T00:00:00"/>
    <s v="Day 2"/>
    <x v="14"/>
    <x v="14"/>
    <x v="13"/>
    <x v="0"/>
    <x v="1"/>
    <x v="0"/>
    <x v="0"/>
    <n v="77"/>
    <n v="1.8"/>
    <n v="1.8"/>
  </r>
  <r>
    <x v="1"/>
    <d v="2021-03-19T00:00:00"/>
    <s v="Day 2"/>
    <x v="14"/>
    <x v="14"/>
    <x v="13"/>
    <x v="0"/>
    <x v="1"/>
    <x v="0"/>
    <x v="4"/>
    <n v="79"/>
    <n v="1.8"/>
    <n v="1.8"/>
  </r>
  <r>
    <x v="1"/>
    <d v="2021-03-19T00:00:00"/>
    <s v="Day 2"/>
    <x v="15"/>
    <x v="15"/>
    <x v="14"/>
    <x v="0"/>
    <x v="1"/>
    <x v="0"/>
    <x v="1"/>
    <n v="84"/>
    <n v="2"/>
    <n v="2"/>
  </r>
  <r>
    <x v="1"/>
    <d v="2021-03-19T00:00:00"/>
    <s v="Day 2"/>
    <x v="15"/>
    <x v="15"/>
    <x v="14"/>
    <x v="0"/>
    <x v="1"/>
    <x v="0"/>
    <x v="0"/>
    <n v="123"/>
    <n v="8.8000000000000007"/>
    <n v="8.8000000000000007"/>
  </r>
  <r>
    <x v="1"/>
    <d v="2021-03-19T00:00:00"/>
    <s v="Day 2"/>
    <x v="2"/>
    <x v="2"/>
    <x v="2"/>
    <x v="0"/>
    <x v="0"/>
    <x v="0"/>
    <x v="0"/>
    <n v="94"/>
    <n v="3.5"/>
    <n v="3.5"/>
  </r>
  <r>
    <x v="1"/>
    <d v="2021-03-19T00:00:00"/>
    <s v="Day 2"/>
    <x v="2"/>
    <x v="2"/>
    <x v="2"/>
    <x v="0"/>
    <x v="0"/>
    <x v="0"/>
    <x v="0"/>
    <n v="115"/>
    <n v="7"/>
    <n v="7"/>
  </r>
  <r>
    <x v="1"/>
    <d v="2021-03-19T00:00:00"/>
    <s v="Day 2"/>
    <x v="2"/>
    <x v="2"/>
    <x v="2"/>
    <x v="0"/>
    <x v="0"/>
    <x v="0"/>
    <x v="0"/>
    <n v="109"/>
    <n v="5.8"/>
    <n v="5.8"/>
  </r>
  <r>
    <x v="1"/>
    <d v="2021-03-19T00:00:00"/>
    <s v="Day 2"/>
    <x v="2"/>
    <x v="2"/>
    <x v="2"/>
    <x v="0"/>
    <x v="0"/>
    <x v="0"/>
    <x v="0"/>
    <n v="69"/>
    <n v="1.2"/>
    <n v="1.2"/>
  </r>
  <r>
    <x v="1"/>
    <d v="2021-03-19T00:00:00"/>
    <s v="Day 2"/>
    <x v="2"/>
    <x v="2"/>
    <x v="2"/>
    <x v="0"/>
    <x v="0"/>
    <x v="0"/>
    <x v="0"/>
    <n v="75"/>
    <n v="1.6"/>
    <n v="1.6"/>
  </r>
  <r>
    <x v="1"/>
    <d v="2021-03-19T00:00:00"/>
    <s v="Day 2"/>
    <x v="2"/>
    <x v="2"/>
    <x v="2"/>
    <x v="0"/>
    <x v="0"/>
    <x v="0"/>
    <x v="0"/>
    <n v="81"/>
    <n v="2.1"/>
    <n v="2.1"/>
  </r>
  <r>
    <x v="1"/>
    <d v="2021-03-19T00:00:00"/>
    <s v="Day 2"/>
    <x v="7"/>
    <x v="7"/>
    <x v="2"/>
    <x v="0"/>
    <x v="0"/>
    <x v="0"/>
    <x v="0"/>
    <n v="101"/>
    <n v="4.5"/>
    <n v="4.5"/>
  </r>
  <r>
    <x v="1"/>
    <d v="2021-03-19T00:00:00"/>
    <s v="Day 2"/>
    <x v="7"/>
    <x v="7"/>
    <x v="2"/>
    <x v="0"/>
    <x v="0"/>
    <x v="3"/>
    <x v="7"/>
    <n v="43"/>
    <n v="1.1000000000000001"/>
    <n v="1.1000000000000001"/>
  </r>
  <r>
    <x v="1"/>
    <d v="2021-03-19T00:00:00"/>
    <s v="Day 2"/>
    <x v="9"/>
    <x v="9"/>
    <x v="8"/>
    <x v="3"/>
    <x v="0"/>
    <x v="0"/>
    <x v="7"/>
    <m/>
    <s v=""/>
    <s v=""/>
  </r>
  <r>
    <x v="1"/>
    <d v="2021-03-19T00:00:00"/>
    <s v="Day 2"/>
    <x v="8"/>
    <x v="8"/>
    <x v="7"/>
    <x v="2"/>
    <x v="0"/>
    <x v="0"/>
    <x v="0"/>
    <n v="138"/>
    <n v="13.1"/>
    <n v="13.1"/>
  </r>
  <r>
    <x v="1"/>
    <d v="2021-03-19T00:00:00"/>
    <s v="Day 2"/>
    <x v="8"/>
    <x v="8"/>
    <x v="7"/>
    <x v="2"/>
    <x v="0"/>
    <x v="0"/>
    <x v="0"/>
    <n v="135"/>
    <n v="12.1"/>
    <n v="12.1"/>
  </r>
  <r>
    <x v="1"/>
    <d v="2021-03-19T00:00:00"/>
    <s v="Day 2"/>
    <x v="8"/>
    <x v="8"/>
    <x v="7"/>
    <x v="2"/>
    <x v="0"/>
    <x v="0"/>
    <x v="0"/>
    <n v="87"/>
    <n v="2.7"/>
    <n v="2.7"/>
  </r>
  <r>
    <x v="1"/>
    <d v="2021-03-19T00:00:00"/>
    <s v="Day 2"/>
    <x v="8"/>
    <x v="8"/>
    <x v="7"/>
    <x v="2"/>
    <x v="0"/>
    <x v="0"/>
    <x v="1"/>
    <n v="113"/>
    <n v="5.7"/>
    <n v="5.7"/>
  </r>
  <r>
    <x v="1"/>
    <d v="2021-03-19T00:00:00"/>
    <s v="Day 2"/>
    <x v="8"/>
    <x v="8"/>
    <x v="7"/>
    <x v="2"/>
    <x v="0"/>
    <x v="0"/>
    <x v="1"/>
    <n v="91"/>
    <n v="2.7"/>
    <n v="2.7"/>
  </r>
  <r>
    <x v="1"/>
    <d v="2021-03-19T00:00:00"/>
    <s v="Day 2"/>
    <x v="0"/>
    <x v="0"/>
    <x v="0"/>
    <x v="0"/>
    <x v="0"/>
    <x v="0"/>
    <x v="6"/>
    <n v="102"/>
    <n v="19.7"/>
    <n v="19.7"/>
  </r>
  <r>
    <x v="1"/>
    <d v="2021-03-19T00:00:00"/>
    <s v="Day 2"/>
    <x v="1"/>
    <x v="1"/>
    <x v="1"/>
    <x v="0"/>
    <x v="0"/>
    <x v="0"/>
    <x v="0"/>
    <n v="124"/>
    <n v="9.1"/>
    <n v="9.1"/>
  </r>
  <r>
    <x v="1"/>
    <d v="2021-03-19T00:00:00"/>
    <s v="Day 2"/>
    <x v="1"/>
    <x v="1"/>
    <x v="1"/>
    <x v="0"/>
    <x v="0"/>
    <x v="0"/>
    <x v="0"/>
    <n v="108"/>
    <n v="5.6"/>
    <n v="5.6"/>
  </r>
  <r>
    <x v="1"/>
    <d v="2021-03-19T00:00:00"/>
    <s v="Day 2"/>
    <x v="1"/>
    <x v="1"/>
    <x v="1"/>
    <x v="0"/>
    <x v="0"/>
    <x v="3"/>
    <x v="7"/>
    <n v="46"/>
    <n v="1.3"/>
    <n v="1.3"/>
  </r>
  <r>
    <x v="1"/>
    <d v="2021-03-19T00:00:00"/>
    <s v="Day 2"/>
    <x v="5"/>
    <x v="5"/>
    <x v="5"/>
    <x v="0"/>
    <x v="0"/>
    <x v="0"/>
    <x v="7"/>
    <m/>
    <s v=""/>
    <s v=""/>
  </r>
  <r>
    <x v="1"/>
    <d v="2021-03-19T00:00:00"/>
    <s v="Day 2"/>
    <x v="3"/>
    <x v="3"/>
    <x v="3"/>
    <x v="1"/>
    <x v="0"/>
    <x v="0"/>
    <x v="7"/>
    <m/>
    <s v=""/>
    <s v=""/>
  </r>
  <r>
    <x v="1"/>
    <d v="2021-03-19T00:00:00"/>
    <s v="Day 2"/>
    <x v="4"/>
    <x v="4"/>
    <x v="4"/>
    <x v="0"/>
    <x v="0"/>
    <x v="0"/>
    <x v="4"/>
    <n v="78"/>
    <n v="1.7"/>
    <n v="1.7"/>
  </r>
  <r>
    <x v="1"/>
    <d v="2021-03-19T00:00:00"/>
    <s v="Day 2"/>
    <x v="4"/>
    <x v="4"/>
    <x v="4"/>
    <x v="0"/>
    <x v="0"/>
    <x v="0"/>
    <x v="4"/>
    <n v="69"/>
    <n v="1.2"/>
    <n v="1.2"/>
  </r>
  <r>
    <x v="1"/>
    <d v="2021-03-19T00:00:00"/>
    <s v="Day 2"/>
    <x v="6"/>
    <x v="6"/>
    <x v="6"/>
    <x v="0"/>
    <x v="0"/>
    <x v="0"/>
    <x v="11"/>
    <n v="190"/>
    <n v="95.9"/>
    <n v="95.9"/>
  </r>
  <r>
    <x v="1"/>
    <d v="2021-03-19T00:00:00"/>
    <s v="Day 2"/>
    <x v="69"/>
    <x v="65"/>
    <x v="52"/>
    <x v="3"/>
    <x v="7"/>
    <x v="0"/>
    <x v="7"/>
    <m/>
    <s v=""/>
    <s v=""/>
  </r>
  <r>
    <x v="1"/>
    <d v="2021-03-19T00:00:00"/>
    <s v="Day 2"/>
    <x v="70"/>
    <x v="66"/>
    <x v="46"/>
    <x v="3"/>
    <x v="7"/>
    <x v="0"/>
    <x v="0"/>
    <n v="76"/>
    <n v="1.7"/>
    <n v="1.7"/>
  </r>
  <r>
    <x v="1"/>
    <d v="2021-03-19T00:00:00"/>
    <s v="Day 2"/>
    <x v="70"/>
    <x v="66"/>
    <x v="46"/>
    <x v="3"/>
    <x v="7"/>
    <x v="0"/>
    <x v="1"/>
    <n v="93"/>
    <n v="2.9"/>
    <n v="2.9"/>
  </r>
  <r>
    <x v="1"/>
    <d v="2021-03-19T00:00:00"/>
    <s v="Day 2"/>
    <x v="68"/>
    <x v="64"/>
    <x v="48"/>
    <x v="3"/>
    <x v="7"/>
    <x v="0"/>
    <x v="0"/>
    <n v="117"/>
    <n v="7.4"/>
    <n v="7.4"/>
  </r>
  <r>
    <x v="1"/>
    <d v="2021-03-19T00:00:00"/>
    <s v="Day 2"/>
    <x v="68"/>
    <x v="64"/>
    <x v="48"/>
    <x v="3"/>
    <x v="7"/>
    <x v="0"/>
    <x v="0"/>
    <n v="131"/>
    <n v="10.9"/>
    <n v="10.9"/>
  </r>
  <r>
    <x v="1"/>
    <d v="2021-03-19T00:00:00"/>
    <s v="Day 2"/>
    <x v="68"/>
    <x v="64"/>
    <x v="48"/>
    <x v="3"/>
    <x v="7"/>
    <x v="0"/>
    <x v="0"/>
    <n v="116"/>
    <n v="7.2"/>
    <n v="7.2"/>
  </r>
  <r>
    <x v="1"/>
    <d v="2021-03-19T00:00:00"/>
    <s v="Day 2"/>
    <x v="63"/>
    <x v="59"/>
    <x v="48"/>
    <x v="0"/>
    <x v="7"/>
    <x v="0"/>
    <x v="0"/>
    <n v="145"/>
    <n v="15.5"/>
    <n v="15.5"/>
  </r>
  <r>
    <x v="1"/>
    <d v="2021-03-19T00:00:00"/>
    <s v="Day 2"/>
    <x v="63"/>
    <x v="59"/>
    <x v="48"/>
    <x v="0"/>
    <x v="7"/>
    <x v="0"/>
    <x v="1"/>
    <n v="107"/>
    <n v="4.7"/>
    <n v="4.7"/>
  </r>
  <r>
    <x v="1"/>
    <d v="2021-03-19T00:00:00"/>
    <s v="Day 2"/>
    <x v="63"/>
    <x v="59"/>
    <x v="48"/>
    <x v="0"/>
    <x v="7"/>
    <x v="1"/>
    <x v="7"/>
    <n v="119"/>
    <n v="17.899999999999999"/>
    <n v="17.899999999999999"/>
  </r>
  <r>
    <x v="1"/>
    <d v="2021-03-19T00:00:00"/>
    <s v="Day 2"/>
    <x v="61"/>
    <x v="57"/>
    <x v="46"/>
    <x v="0"/>
    <x v="7"/>
    <x v="0"/>
    <x v="7"/>
    <m/>
    <s v=""/>
    <s v=""/>
  </r>
  <r>
    <x v="1"/>
    <d v="2021-03-19T00:00:00"/>
    <s v="Day 2"/>
    <x v="62"/>
    <x v="58"/>
    <x v="47"/>
    <x v="0"/>
    <x v="7"/>
    <x v="0"/>
    <x v="7"/>
    <m/>
    <s v=""/>
    <s v=""/>
  </r>
  <r>
    <x v="1"/>
    <d v="2021-03-19T00:00:00"/>
    <s v="Day 2"/>
    <x v="67"/>
    <x v="63"/>
    <x v="51"/>
    <x v="0"/>
    <x v="7"/>
    <x v="0"/>
    <x v="7"/>
    <m/>
    <s v=""/>
    <s v=""/>
  </r>
  <r>
    <x v="1"/>
    <d v="2021-03-19T00:00:00"/>
    <s v="Day 2"/>
    <x v="64"/>
    <x v="60"/>
    <x v="49"/>
    <x v="0"/>
    <x v="7"/>
    <x v="0"/>
    <x v="7"/>
    <m/>
    <s v=""/>
    <s v=""/>
  </r>
  <r>
    <x v="1"/>
    <d v="2021-03-19T00:00:00"/>
    <s v="Day 2"/>
    <x v="66"/>
    <x v="62"/>
    <x v="50"/>
    <x v="0"/>
    <x v="7"/>
    <x v="0"/>
    <x v="0"/>
    <n v="78"/>
    <n v="1.9"/>
    <n v="1.9"/>
  </r>
  <r>
    <x v="1"/>
    <d v="2021-03-19T00:00:00"/>
    <s v="Day 2"/>
    <x v="65"/>
    <x v="61"/>
    <x v="21"/>
    <x v="0"/>
    <x v="7"/>
    <x v="0"/>
    <x v="7"/>
    <m/>
    <s v=""/>
    <s v=""/>
  </r>
  <r>
    <x v="1"/>
    <d v="2021-03-19T00:00:00"/>
    <s v="Day 2"/>
    <x v="128"/>
    <x v="111"/>
    <x v="84"/>
    <x v="0"/>
    <x v="13"/>
    <x v="0"/>
    <x v="0"/>
    <n v="124"/>
    <n v="9.1"/>
    <n v="9.1"/>
  </r>
  <r>
    <x v="1"/>
    <d v="2021-03-19T00:00:00"/>
    <s v="Day 2"/>
    <x v="128"/>
    <x v="111"/>
    <x v="84"/>
    <x v="0"/>
    <x v="13"/>
    <x v="0"/>
    <x v="0"/>
    <n v="126"/>
    <n v="9.6"/>
    <n v="9.6"/>
  </r>
  <r>
    <x v="1"/>
    <d v="2021-03-19T00:00:00"/>
    <s v="Day 2"/>
    <x v="128"/>
    <x v="111"/>
    <x v="84"/>
    <x v="0"/>
    <x v="13"/>
    <x v="0"/>
    <x v="1"/>
    <n v="115"/>
    <n v="6"/>
    <n v="6"/>
  </r>
  <r>
    <x v="1"/>
    <d v="2021-03-19T00:00:00"/>
    <s v="Day 2"/>
    <x v="128"/>
    <x v="111"/>
    <x v="84"/>
    <x v="0"/>
    <x v="13"/>
    <x v="0"/>
    <x v="1"/>
    <n v="110"/>
    <n v="5.2"/>
    <n v="5.2"/>
  </r>
  <r>
    <x v="1"/>
    <d v="2021-03-19T00:00:00"/>
    <s v="Day 2"/>
    <x v="128"/>
    <x v="111"/>
    <x v="84"/>
    <x v="0"/>
    <x v="13"/>
    <x v="0"/>
    <x v="1"/>
    <n v="138"/>
    <n v="11.4"/>
    <n v="11.4"/>
  </r>
  <r>
    <x v="1"/>
    <d v="2021-03-19T00:00:00"/>
    <s v="Day 2"/>
    <x v="128"/>
    <x v="111"/>
    <x v="84"/>
    <x v="0"/>
    <x v="13"/>
    <x v="0"/>
    <x v="1"/>
    <n v="119"/>
    <n v="6.8"/>
    <n v="6.8"/>
  </r>
  <r>
    <x v="1"/>
    <d v="2021-03-19T00:00:00"/>
    <s v="Day 2"/>
    <x v="126"/>
    <x v="6"/>
    <x v="88"/>
    <x v="0"/>
    <x v="13"/>
    <x v="0"/>
    <x v="7"/>
    <m/>
    <s v=""/>
    <s v=""/>
  </r>
  <r>
    <x v="1"/>
    <d v="2021-03-19T00:00:00"/>
    <s v="Day 2"/>
    <x v="129"/>
    <x v="112"/>
    <x v="59"/>
    <x v="0"/>
    <x v="13"/>
    <x v="0"/>
    <x v="0"/>
    <n v="156"/>
    <n v="19.899999999999999"/>
    <n v="19.899999999999999"/>
  </r>
  <r>
    <x v="1"/>
    <d v="2021-03-19T00:00:00"/>
    <s v="Day 2"/>
    <x v="129"/>
    <x v="112"/>
    <x v="59"/>
    <x v="0"/>
    <x v="13"/>
    <x v="0"/>
    <x v="0"/>
    <n v="158"/>
    <n v="20.8"/>
    <n v="20.8"/>
  </r>
  <r>
    <x v="1"/>
    <d v="2021-03-19T00:00:00"/>
    <s v="Day 2"/>
    <x v="129"/>
    <x v="112"/>
    <x v="59"/>
    <x v="0"/>
    <x v="13"/>
    <x v="0"/>
    <x v="0"/>
    <n v="148"/>
    <n v="16.600000000000001"/>
    <n v="16.600000000000001"/>
  </r>
  <r>
    <x v="1"/>
    <d v="2021-03-19T00:00:00"/>
    <s v="Day 2"/>
    <x v="129"/>
    <x v="112"/>
    <x v="59"/>
    <x v="0"/>
    <x v="13"/>
    <x v="0"/>
    <x v="0"/>
    <n v="96"/>
    <n v="3.8"/>
    <n v="3.8"/>
  </r>
  <r>
    <x v="1"/>
    <d v="2021-03-19T00:00:00"/>
    <s v="Day 2"/>
    <x v="129"/>
    <x v="112"/>
    <x v="59"/>
    <x v="0"/>
    <x v="13"/>
    <x v="0"/>
    <x v="0"/>
    <n v="106"/>
    <n v="5.3"/>
    <n v="5.3"/>
  </r>
  <r>
    <x v="1"/>
    <d v="2021-03-19T00:00:00"/>
    <s v="Day 2"/>
    <x v="129"/>
    <x v="112"/>
    <x v="59"/>
    <x v="0"/>
    <x v="13"/>
    <x v="0"/>
    <x v="0"/>
    <n v="137"/>
    <n v="12.8"/>
    <n v="12.8"/>
  </r>
  <r>
    <x v="1"/>
    <d v="2021-03-19T00:00:00"/>
    <s v="Day 2"/>
    <x v="129"/>
    <x v="112"/>
    <x v="59"/>
    <x v="0"/>
    <x v="13"/>
    <x v="0"/>
    <x v="0"/>
    <n v="119"/>
    <n v="7.9"/>
    <n v="7.9"/>
  </r>
  <r>
    <x v="1"/>
    <d v="2021-03-19T00:00:00"/>
    <s v="Day 2"/>
    <x v="129"/>
    <x v="112"/>
    <x v="59"/>
    <x v="0"/>
    <x v="13"/>
    <x v="0"/>
    <x v="2"/>
    <n v="128"/>
    <n v="26.9"/>
    <n v="26.9"/>
  </r>
  <r>
    <x v="1"/>
    <d v="2021-03-19T00:00:00"/>
    <s v="Day 2"/>
    <x v="131"/>
    <x v="6"/>
    <x v="1"/>
    <x v="0"/>
    <x v="13"/>
    <x v="0"/>
    <x v="1"/>
    <n v="89"/>
    <n v="2.5"/>
    <n v="2.5"/>
  </r>
  <r>
    <x v="1"/>
    <d v="2021-03-19T00:00:00"/>
    <s v="Day 2"/>
    <x v="125"/>
    <x v="110"/>
    <x v="59"/>
    <x v="0"/>
    <x v="13"/>
    <x v="0"/>
    <x v="0"/>
    <n v="94"/>
    <n v="3.5"/>
    <n v="3.5"/>
  </r>
  <r>
    <x v="1"/>
    <d v="2021-03-19T00:00:00"/>
    <s v="Day 2"/>
    <x v="125"/>
    <x v="110"/>
    <x v="59"/>
    <x v="0"/>
    <x v="13"/>
    <x v="1"/>
    <x v="7"/>
    <n v="43"/>
    <n v="0.8"/>
    <n v="0.8"/>
  </r>
  <r>
    <x v="1"/>
    <d v="2021-03-19T00:00:00"/>
    <s v="Day 2"/>
    <x v="130"/>
    <x v="113"/>
    <x v="90"/>
    <x v="0"/>
    <x v="13"/>
    <x v="0"/>
    <x v="0"/>
    <n v="122"/>
    <n v="8.6"/>
    <n v="8.6"/>
  </r>
  <r>
    <x v="1"/>
    <d v="2021-03-19T00:00:00"/>
    <s v="Day 2"/>
    <x v="130"/>
    <x v="113"/>
    <x v="90"/>
    <x v="0"/>
    <x v="13"/>
    <x v="0"/>
    <x v="1"/>
    <n v="80"/>
    <n v="1.7"/>
    <n v="1.7"/>
  </r>
  <r>
    <x v="1"/>
    <d v="2021-03-19T00:00:00"/>
    <s v="Day 2"/>
    <x v="127"/>
    <x v="90"/>
    <x v="89"/>
    <x v="0"/>
    <x v="13"/>
    <x v="0"/>
    <x v="0"/>
    <n v="176"/>
    <n v="30.1"/>
    <n v="30.1"/>
  </r>
  <r>
    <x v="1"/>
    <d v="2021-03-19T00:00:00"/>
    <s v="Day 2"/>
    <x v="127"/>
    <x v="90"/>
    <x v="89"/>
    <x v="0"/>
    <x v="13"/>
    <x v="0"/>
    <x v="0"/>
    <n v="131"/>
    <n v="10.9"/>
    <n v="10.9"/>
  </r>
  <r>
    <x v="1"/>
    <d v="2021-03-19T00:00:00"/>
    <s v="Day 2"/>
    <x v="121"/>
    <x v="26"/>
    <x v="84"/>
    <x v="3"/>
    <x v="13"/>
    <x v="0"/>
    <x v="1"/>
    <n v="116"/>
    <n v="6.2"/>
    <n v="6.2"/>
  </r>
  <r>
    <x v="1"/>
    <d v="2021-03-19T00:00:00"/>
    <s v="Day 2"/>
    <x v="121"/>
    <x v="26"/>
    <x v="84"/>
    <x v="3"/>
    <x v="13"/>
    <x v="0"/>
    <x v="0"/>
    <n v="97"/>
    <n v="3.9"/>
    <n v="3.9"/>
  </r>
  <r>
    <x v="1"/>
    <d v="2021-03-19T00:00:00"/>
    <s v="Day 2"/>
    <x v="121"/>
    <x v="26"/>
    <x v="84"/>
    <x v="3"/>
    <x v="13"/>
    <x v="0"/>
    <x v="0"/>
    <n v="105"/>
    <n v="5.0999999999999996"/>
    <n v="5.0999999999999996"/>
  </r>
  <r>
    <x v="1"/>
    <d v="2021-03-19T00:00:00"/>
    <s v="Day 2"/>
    <x v="121"/>
    <x v="26"/>
    <x v="84"/>
    <x v="3"/>
    <x v="13"/>
    <x v="0"/>
    <x v="0"/>
    <n v="93"/>
    <n v="3.4"/>
    <n v="3.4"/>
  </r>
  <r>
    <x v="1"/>
    <d v="2021-03-19T00:00:00"/>
    <s v="Day 2"/>
    <x v="121"/>
    <x v="26"/>
    <x v="84"/>
    <x v="3"/>
    <x v="13"/>
    <x v="0"/>
    <x v="0"/>
    <n v="97"/>
    <n v="3.9"/>
    <n v="3.9"/>
  </r>
  <r>
    <x v="1"/>
    <d v="2021-03-19T00:00:00"/>
    <s v="Day 2"/>
    <x v="121"/>
    <x v="26"/>
    <x v="84"/>
    <x v="3"/>
    <x v="13"/>
    <x v="0"/>
    <x v="0"/>
    <n v="87"/>
    <n v="2.7"/>
    <n v="2.7"/>
  </r>
  <r>
    <x v="1"/>
    <d v="2021-03-19T00:00:00"/>
    <s v="Day 2"/>
    <x v="122"/>
    <x v="107"/>
    <x v="85"/>
    <x v="3"/>
    <x v="13"/>
    <x v="0"/>
    <x v="0"/>
    <n v="133"/>
    <n v="11.5"/>
    <n v="11.5"/>
  </r>
  <r>
    <x v="1"/>
    <d v="2021-03-19T00:00:00"/>
    <s v="Day 2"/>
    <x v="122"/>
    <x v="107"/>
    <x v="85"/>
    <x v="3"/>
    <x v="13"/>
    <x v="0"/>
    <x v="1"/>
    <n v="138"/>
    <n v="11.4"/>
    <n v="11.4"/>
  </r>
  <r>
    <x v="1"/>
    <d v="2021-03-19T00:00:00"/>
    <s v="Day 2"/>
    <x v="122"/>
    <x v="107"/>
    <x v="85"/>
    <x v="3"/>
    <x v="13"/>
    <x v="0"/>
    <x v="1"/>
    <n v="98"/>
    <n v="3.4"/>
    <n v="3.4"/>
  </r>
  <r>
    <x v="1"/>
    <d v="2021-03-19T00:00:00"/>
    <s v="Day 2"/>
    <x v="122"/>
    <x v="107"/>
    <x v="85"/>
    <x v="3"/>
    <x v="13"/>
    <x v="0"/>
    <x v="8"/>
    <n v="55"/>
    <n v="2.7"/>
    <n v="2.7"/>
  </r>
  <r>
    <x v="1"/>
    <d v="2021-03-19T00:00:00"/>
    <s v="Day 2"/>
    <x v="132"/>
    <x v="61"/>
    <x v="84"/>
    <x v="2"/>
    <x v="13"/>
    <x v="0"/>
    <x v="0"/>
    <n v="116"/>
    <n v="7.2"/>
    <n v="7.2"/>
  </r>
  <r>
    <x v="1"/>
    <d v="2021-03-19T00:00:00"/>
    <s v="Day 2"/>
    <x v="132"/>
    <x v="61"/>
    <x v="84"/>
    <x v="2"/>
    <x v="13"/>
    <x v="0"/>
    <x v="0"/>
    <n v="85"/>
    <n v="2.5"/>
    <n v="2.5"/>
  </r>
  <r>
    <x v="1"/>
    <d v="2021-03-19T00:00:00"/>
    <s v="Day 2"/>
    <x v="124"/>
    <x v="109"/>
    <x v="87"/>
    <x v="3"/>
    <x v="13"/>
    <x v="0"/>
    <x v="0"/>
    <n v="143"/>
    <n v="14.8"/>
    <n v="14.8"/>
  </r>
  <r>
    <x v="1"/>
    <d v="2021-03-19T00:00:00"/>
    <s v="Day 2"/>
    <x v="124"/>
    <x v="109"/>
    <x v="87"/>
    <x v="3"/>
    <x v="13"/>
    <x v="1"/>
    <x v="7"/>
    <n v="110"/>
    <n v="14.1"/>
    <n v="14.1"/>
  </r>
  <r>
    <x v="1"/>
    <d v="2021-03-19T00:00:00"/>
    <s v="Day 2"/>
    <x v="123"/>
    <x v="108"/>
    <x v="86"/>
    <x v="3"/>
    <x v="13"/>
    <x v="3"/>
    <x v="7"/>
    <n v="39"/>
    <n v="0.8"/>
    <n v="0.8"/>
  </r>
  <r>
    <x v="1"/>
    <d v="2021-03-19T00:00:00"/>
    <s v="Day 2"/>
    <x v="115"/>
    <x v="17"/>
    <x v="79"/>
    <x v="0"/>
    <x v="12"/>
    <x v="0"/>
    <x v="0"/>
    <n v="116"/>
    <n v="7.2"/>
    <n v="7.2"/>
  </r>
  <r>
    <x v="1"/>
    <d v="2021-03-19T00:00:00"/>
    <s v="Day 2"/>
    <x v="115"/>
    <x v="17"/>
    <x v="79"/>
    <x v="0"/>
    <x v="12"/>
    <x v="0"/>
    <x v="1"/>
    <n v="92"/>
    <n v="2.8"/>
    <n v="2.8"/>
  </r>
  <r>
    <x v="1"/>
    <d v="2021-03-19T00:00:00"/>
    <s v="Day 2"/>
    <x v="115"/>
    <x v="17"/>
    <x v="79"/>
    <x v="0"/>
    <x v="12"/>
    <x v="0"/>
    <x v="1"/>
    <n v="99"/>
    <n v="3.6"/>
    <n v="3.6"/>
  </r>
  <r>
    <x v="1"/>
    <d v="2021-03-19T00:00:00"/>
    <s v="Day 2"/>
    <x v="107"/>
    <x v="96"/>
    <x v="72"/>
    <x v="2"/>
    <x v="12"/>
    <x v="1"/>
    <x v="7"/>
    <n v="70"/>
    <n v="3.6"/>
    <n v="3.6"/>
  </r>
  <r>
    <x v="1"/>
    <d v="2021-03-19T00:00:00"/>
    <s v="Day 2"/>
    <x v="107"/>
    <x v="96"/>
    <x v="72"/>
    <x v="2"/>
    <x v="12"/>
    <x v="0"/>
    <x v="0"/>
    <n v="77"/>
    <n v="1.8"/>
    <n v="1.8"/>
  </r>
  <r>
    <x v="1"/>
    <d v="2021-03-19T00:00:00"/>
    <s v="Day 2"/>
    <x v="108"/>
    <x v="97"/>
    <x v="73"/>
    <x v="2"/>
    <x v="12"/>
    <x v="0"/>
    <x v="0"/>
    <n v="145"/>
    <n v="15.5"/>
    <n v="15.5"/>
  </r>
  <r>
    <x v="1"/>
    <d v="2021-03-19T00:00:00"/>
    <s v="Day 2"/>
    <x v="108"/>
    <x v="97"/>
    <x v="73"/>
    <x v="2"/>
    <x v="12"/>
    <x v="0"/>
    <x v="0"/>
    <n v="121"/>
    <n v="8.3000000000000007"/>
    <n v="8.3000000000000007"/>
  </r>
  <r>
    <x v="1"/>
    <d v="2021-03-19T00:00:00"/>
    <s v="Day 2"/>
    <x v="108"/>
    <x v="97"/>
    <x v="73"/>
    <x v="2"/>
    <x v="12"/>
    <x v="0"/>
    <x v="0"/>
    <n v="90"/>
    <n v="3"/>
    <n v="3"/>
  </r>
  <r>
    <x v="1"/>
    <d v="2021-03-19T00:00:00"/>
    <s v="Day 2"/>
    <x v="108"/>
    <x v="97"/>
    <x v="73"/>
    <x v="2"/>
    <x v="12"/>
    <x v="0"/>
    <x v="4"/>
    <n v="79"/>
    <n v="1.8"/>
    <n v="1.8"/>
  </r>
  <r>
    <x v="1"/>
    <d v="2021-03-19T00:00:00"/>
    <s v="Day 2"/>
    <x v="109"/>
    <x v="98"/>
    <x v="74"/>
    <x v="2"/>
    <x v="12"/>
    <x v="0"/>
    <x v="0"/>
    <n v="148"/>
    <n v="16.600000000000001"/>
    <n v="16.600000000000001"/>
  </r>
  <r>
    <x v="1"/>
    <d v="2021-03-19T00:00:00"/>
    <s v="Day 2"/>
    <x v="109"/>
    <x v="98"/>
    <x v="74"/>
    <x v="2"/>
    <x v="12"/>
    <x v="0"/>
    <x v="0"/>
    <n v="146"/>
    <n v="15.9"/>
    <n v="15.9"/>
  </r>
  <r>
    <x v="1"/>
    <d v="2021-03-19T00:00:00"/>
    <s v="Day 2"/>
    <x v="109"/>
    <x v="98"/>
    <x v="74"/>
    <x v="2"/>
    <x v="12"/>
    <x v="0"/>
    <x v="0"/>
    <n v="114"/>
    <n v="6.8"/>
    <n v="6.8"/>
  </r>
  <r>
    <x v="1"/>
    <d v="2021-03-19T00:00:00"/>
    <s v="Day 2"/>
    <x v="113"/>
    <x v="102"/>
    <x v="77"/>
    <x v="1"/>
    <x v="12"/>
    <x v="0"/>
    <x v="0"/>
    <n v="123"/>
    <n v="8.8000000000000007"/>
    <n v="8.8000000000000007"/>
  </r>
  <r>
    <x v="1"/>
    <d v="2021-03-19T00:00:00"/>
    <s v="Day 2"/>
    <x v="113"/>
    <x v="102"/>
    <x v="77"/>
    <x v="1"/>
    <x v="12"/>
    <x v="0"/>
    <x v="0"/>
    <n v="109"/>
    <n v="5.8"/>
    <n v="5.8"/>
  </r>
  <r>
    <x v="1"/>
    <d v="2021-03-19T00:00:00"/>
    <s v="Day 2"/>
    <x v="113"/>
    <x v="102"/>
    <x v="77"/>
    <x v="1"/>
    <x v="12"/>
    <x v="0"/>
    <x v="0"/>
    <n v="116"/>
    <n v="7.2"/>
    <n v="7.2"/>
  </r>
  <r>
    <x v="1"/>
    <d v="2021-03-19T00:00:00"/>
    <s v="Day 2"/>
    <x v="113"/>
    <x v="102"/>
    <x v="77"/>
    <x v="1"/>
    <x v="12"/>
    <x v="0"/>
    <x v="0"/>
    <n v="108"/>
    <n v="5.6"/>
    <n v="5.6"/>
  </r>
  <r>
    <x v="1"/>
    <d v="2021-03-19T00:00:00"/>
    <s v="Day 2"/>
    <x v="110"/>
    <x v="99"/>
    <x v="36"/>
    <x v="1"/>
    <x v="12"/>
    <x v="0"/>
    <x v="0"/>
    <n v="107"/>
    <n v="5.5"/>
    <n v="5.5"/>
  </r>
  <r>
    <x v="1"/>
    <d v="2021-03-19T00:00:00"/>
    <s v="Day 2"/>
    <x v="110"/>
    <x v="99"/>
    <x v="36"/>
    <x v="1"/>
    <x v="12"/>
    <x v="0"/>
    <x v="0"/>
    <n v="145"/>
    <n v="15.5"/>
    <n v="15.5"/>
  </r>
  <r>
    <x v="1"/>
    <d v="2021-03-19T00:00:00"/>
    <s v="Day 2"/>
    <x v="120"/>
    <x v="106"/>
    <x v="83"/>
    <x v="0"/>
    <x v="12"/>
    <x v="0"/>
    <x v="0"/>
    <n v="143"/>
    <n v="14.8"/>
    <n v="14.8"/>
  </r>
  <r>
    <x v="1"/>
    <d v="2021-03-19T00:00:00"/>
    <s v="Day 2"/>
    <x v="120"/>
    <x v="106"/>
    <x v="83"/>
    <x v="0"/>
    <x v="12"/>
    <x v="0"/>
    <x v="0"/>
    <n v="116"/>
    <n v="7.2"/>
    <n v="7.2"/>
  </r>
  <r>
    <x v="1"/>
    <d v="2021-03-19T00:00:00"/>
    <s v="Day 2"/>
    <x v="112"/>
    <x v="101"/>
    <x v="76"/>
    <x v="1"/>
    <x v="12"/>
    <x v="0"/>
    <x v="0"/>
    <n v="147"/>
    <n v="16.2"/>
    <n v="16.2"/>
  </r>
  <r>
    <x v="1"/>
    <d v="2021-03-19T00:00:00"/>
    <s v="Day 2"/>
    <x v="116"/>
    <x v="104"/>
    <x v="40"/>
    <x v="0"/>
    <x v="12"/>
    <x v="0"/>
    <x v="0"/>
    <n v="118"/>
    <n v="7.6"/>
    <n v="7.6"/>
  </r>
  <r>
    <x v="1"/>
    <d v="2021-03-19T00:00:00"/>
    <s v="Day 2"/>
    <x v="116"/>
    <x v="104"/>
    <x v="40"/>
    <x v="0"/>
    <x v="12"/>
    <x v="0"/>
    <x v="0"/>
    <n v="138"/>
    <n v="13.1"/>
    <n v="13.1"/>
  </r>
  <r>
    <x v="1"/>
    <d v="2021-03-19T00:00:00"/>
    <s v="Day 2"/>
    <x v="116"/>
    <x v="104"/>
    <x v="40"/>
    <x v="0"/>
    <x v="12"/>
    <x v="0"/>
    <x v="0"/>
    <n v="105"/>
    <n v="5.0999999999999996"/>
    <n v="5.0999999999999996"/>
  </r>
  <r>
    <x v="1"/>
    <d v="2021-03-19T00:00:00"/>
    <s v="Day 2"/>
    <x v="116"/>
    <x v="104"/>
    <x v="40"/>
    <x v="0"/>
    <x v="12"/>
    <x v="0"/>
    <x v="0"/>
    <n v="118"/>
    <n v="7.6"/>
    <n v="7.6"/>
  </r>
  <r>
    <x v="1"/>
    <d v="2021-03-19T00:00:00"/>
    <s v="Day 2"/>
    <x v="116"/>
    <x v="104"/>
    <x v="40"/>
    <x v="0"/>
    <x v="12"/>
    <x v="0"/>
    <x v="0"/>
    <n v="150"/>
    <n v="17.399999999999999"/>
    <n v="17.399999999999999"/>
  </r>
  <r>
    <x v="1"/>
    <d v="2021-03-19T00:00:00"/>
    <s v="Day 2"/>
    <x v="116"/>
    <x v="104"/>
    <x v="40"/>
    <x v="0"/>
    <x v="12"/>
    <x v="0"/>
    <x v="0"/>
    <n v="120"/>
    <n v="8.1"/>
    <n v="8.1"/>
  </r>
  <r>
    <x v="1"/>
    <d v="2021-03-19T00:00:00"/>
    <s v="Day 2"/>
    <x v="117"/>
    <x v="79"/>
    <x v="80"/>
    <x v="0"/>
    <x v="12"/>
    <x v="0"/>
    <x v="0"/>
    <n v="151"/>
    <n v="17.8"/>
    <n v="17.8"/>
  </r>
  <r>
    <x v="1"/>
    <d v="2021-03-19T00:00:00"/>
    <s v="Day 2"/>
    <x v="117"/>
    <x v="79"/>
    <x v="80"/>
    <x v="0"/>
    <x v="12"/>
    <x v="0"/>
    <x v="0"/>
    <n v="123"/>
    <n v="8.8000000000000007"/>
    <n v="8.8000000000000007"/>
  </r>
  <r>
    <x v="1"/>
    <d v="2021-03-19T00:00:00"/>
    <s v="Day 2"/>
    <x v="111"/>
    <x v="100"/>
    <x v="75"/>
    <x v="1"/>
    <x v="12"/>
    <x v="0"/>
    <x v="0"/>
    <n v="73"/>
    <n v="1.4"/>
    <n v="1.4"/>
  </r>
  <r>
    <x v="1"/>
    <d v="2021-03-19T00:00:00"/>
    <s v="Day 2"/>
    <x v="111"/>
    <x v="100"/>
    <x v="75"/>
    <x v="1"/>
    <x v="12"/>
    <x v="0"/>
    <x v="1"/>
    <n v="102"/>
    <n v="4"/>
    <n v="4"/>
  </r>
  <r>
    <x v="1"/>
    <d v="2021-03-19T00:00:00"/>
    <s v="Day 2"/>
    <x v="114"/>
    <x v="103"/>
    <x v="78"/>
    <x v="0"/>
    <x v="12"/>
    <x v="0"/>
    <x v="0"/>
    <n v="137"/>
    <n v="12.8"/>
    <n v="12.8"/>
  </r>
  <r>
    <x v="1"/>
    <d v="2021-03-19T00:00:00"/>
    <s v="Day 2"/>
    <x v="114"/>
    <x v="103"/>
    <x v="78"/>
    <x v="0"/>
    <x v="12"/>
    <x v="0"/>
    <x v="1"/>
    <n v="118"/>
    <n v="6.6"/>
    <n v="6.6"/>
  </r>
  <r>
    <x v="1"/>
    <d v="2021-03-19T00:00:00"/>
    <s v="Day 2"/>
    <x v="114"/>
    <x v="103"/>
    <x v="78"/>
    <x v="0"/>
    <x v="12"/>
    <x v="0"/>
    <x v="1"/>
    <n v="119"/>
    <n v="6.8"/>
    <n v="6.8"/>
  </r>
  <r>
    <x v="1"/>
    <d v="2021-03-19T00:00:00"/>
    <s v="Day 2"/>
    <x v="119"/>
    <x v="105"/>
    <x v="82"/>
    <x v="0"/>
    <x v="12"/>
    <x v="0"/>
    <x v="1"/>
    <n v="106"/>
    <n v="4.5"/>
    <n v="4.5"/>
  </r>
  <r>
    <x v="1"/>
    <d v="2021-03-19T00:00:00"/>
    <s v="Day 2"/>
    <x v="119"/>
    <x v="105"/>
    <x v="82"/>
    <x v="0"/>
    <x v="12"/>
    <x v="0"/>
    <x v="1"/>
    <n v="74"/>
    <n v="1.3"/>
    <n v="1.3"/>
  </r>
  <r>
    <x v="1"/>
    <d v="2021-03-19T00:00:00"/>
    <s v="Day 2"/>
    <x v="118"/>
    <x v="38"/>
    <x v="81"/>
    <x v="0"/>
    <x v="12"/>
    <x v="0"/>
    <x v="4"/>
    <n v="73"/>
    <n v="1.4"/>
    <n v="1.4"/>
  </r>
  <r>
    <x v="1"/>
    <d v="2021-03-19T00:00:00"/>
    <s v="Day 2"/>
    <x v="82"/>
    <x v="74"/>
    <x v="58"/>
    <x v="0"/>
    <x v="9"/>
    <x v="0"/>
    <x v="1"/>
    <n v="117"/>
    <n v="6.4"/>
    <n v="6.4"/>
  </r>
  <r>
    <x v="1"/>
    <d v="2021-03-19T00:00:00"/>
    <s v="Day 2"/>
    <x v="83"/>
    <x v="40"/>
    <x v="54"/>
    <x v="0"/>
    <x v="9"/>
    <x v="0"/>
    <x v="0"/>
    <n v="148"/>
    <n v="16.600000000000001"/>
    <n v="16.600000000000001"/>
  </r>
  <r>
    <x v="1"/>
    <d v="2021-03-19T00:00:00"/>
    <s v="Day 2"/>
    <x v="83"/>
    <x v="40"/>
    <x v="54"/>
    <x v="0"/>
    <x v="9"/>
    <x v="0"/>
    <x v="0"/>
    <n v="133"/>
    <n v="11.5"/>
    <n v="11.5"/>
  </r>
  <r>
    <x v="1"/>
    <d v="2021-03-19T00:00:00"/>
    <s v="Day 2"/>
    <x v="86"/>
    <x v="77"/>
    <x v="31"/>
    <x v="0"/>
    <x v="9"/>
    <x v="0"/>
    <x v="0"/>
    <n v="106"/>
    <n v="5.3"/>
    <n v="5.3"/>
  </r>
  <r>
    <x v="1"/>
    <d v="2021-03-19T00:00:00"/>
    <s v="Day 2"/>
    <x v="86"/>
    <x v="77"/>
    <x v="31"/>
    <x v="0"/>
    <x v="9"/>
    <x v="0"/>
    <x v="0"/>
    <n v="148"/>
    <n v="16.600000000000001"/>
    <n v="16.600000000000001"/>
  </r>
  <r>
    <x v="1"/>
    <d v="2021-03-19T00:00:00"/>
    <s v="Day 2"/>
    <x v="80"/>
    <x v="5"/>
    <x v="54"/>
    <x v="0"/>
    <x v="9"/>
    <x v="0"/>
    <x v="0"/>
    <n v="146"/>
    <n v="15.9"/>
    <n v="15.9"/>
  </r>
  <r>
    <x v="1"/>
    <d v="2021-03-19T00:00:00"/>
    <s v="Day 2"/>
    <x v="81"/>
    <x v="40"/>
    <x v="38"/>
    <x v="0"/>
    <x v="9"/>
    <x v="0"/>
    <x v="0"/>
    <n v="68"/>
    <n v="1.2"/>
    <n v="1.2"/>
  </r>
  <r>
    <x v="1"/>
    <d v="2021-03-19T00:00:00"/>
    <s v="Day 2"/>
    <x v="81"/>
    <x v="40"/>
    <x v="38"/>
    <x v="0"/>
    <x v="9"/>
    <x v="0"/>
    <x v="1"/>
    <n v="119"/>
    <n v="6.8"/>
    <n v="6.8"/>
  </r>
  <r>
    <x v="1"/>
    <d v="2021-03-19T00:00:00"/>
    <s v="Day 2"/>
    <x v="81"/>
    <x v="40"/>
    <x v="38"/>
    <x v="0"/>
    <x v="9"/>
    <x v="0"/>
    <x v="1"/>
    <n v="83"/>
    <n v="1.9"/>
    <n v="1.9"/>
  </r>
  <r>
    <x v="1"/>
    <d v="2021-03-19T00:00:00"/>
    <s v="Day 2"/>
    <x v="81"/>
    <x v="40"/>
    <x v="38"/>
    <x v="0"/>
    <x v="9"/>
    <x v="0"/>
    <x v="9"/>
    <n v="137"/>
    <n v="33.1"/>
    <n v="33.1"/>
  </r>
  <r>
    <x v="1"/>
    <d v="2021-03-19T00:00:00"/>
    <s v="Day 2"/>
    <x v="85"/>
    <x v="76"/>
    <x v="31"/>
    <x v="0"/>
    <x v="9"/>
    <x v="0"/>
    <x v="0"/>
    <n v="108"/>
    <n v="5.6"/>
    <n v="5.6"/>
  </r>
  <r>
    <x v="1"/>
    <d v="2021-03-19T00:00:00"/>
    <s v="Day 2"/>
    <x v="85"/>
    <x v="76"/>
    <x v="31"/>
    <x v="0"/>
    <x v="9"/>
    <x v="0"/>
    <x v="0"/>
    <n v="84"/>
    <n v="2.4"/>
    <n v="2.4"/>
  </r>
  <r>
    <x v="1"/>
    <d v="2021-03-19T00:00:00"/>
    <s v="Day 2"/>
    <x v="85"/>
    <x v="76"/>
    <x v="31"/>
    <x v="0"/>
    <x v="9"/>
    <x v="0"/>
    <x v="0"/>
    <n v="111"/>
    <n v="6.2"/>
    <n v="6.2"/>
  </r>
  <r>
    <x v="1"/>
    <d v="2021-03-19T00:00:00"/>
    <s v="Day 2"/>
    <x v="85"/>
    <x v="76"/>
    <x v="31"/>
    <x v="0"/>
    <x v="9"/>
    <x v="0"/>
    <x v="0"/>
    <n v="103"/>
    <n v="4.8"/>
    <n v="4.8"/>
  </r>
  <r>
    <x v="1"/>
    <d v="2021-03-19T00:00:00"/>
    <s v="Day 2"/>
    <x v="85"/>
    <x v="76"/>
    <x v="31"/>
    <x v="0"/>
    <x v="9"/>
    <x v="0"/>
    <x v="0"/>
    <n v="121"/>
    <n v="8.3000000000000007"/>
    <n v="8.3000000000000007"/>
  </r>
  <r>
    <x v="1"/>
    <d v="2021-03-19T00:00:00"/>
    <s v="Day 2"/>
    <x v="84"/>
    <x v="75"/>
    <x v="59"/>
    <x v="0"/>
    <x v="9"/>
    <x v="0"/>
    <x v="7"/>
    <m/>
    <s v=""/>
    <s v=""/>
  </r>
  <r>
    <x v="2"/>
    <d v="2021-03-20T00:00:00"/>
    <s v="Day 3"/>
    <x v="3"/>
    <x v="3"/>
    <x v="3"/>
    <x v="1"/>
    <x v="0"/>
    <x v="0"/>
    <x v="0"/>
    <n v="107"/>
    <n v="5.5"/>
    <n v="5.5"/>
  </r>
  <r>
    <x v="2"/>
    <d v="2021-03-20T00:00:00"/>
    <s v="Day 3"/>
    <x v="3"/>
    <x v="3"/>
    <x v="3"/>
    <x v="1"/>
    <x v="0"/>
    <x v="0"/>
    <x v="8"/>
    <n v="62"/>
    <n v="3.5"/>
    <n v="3.5"/>
  </r>
  <r>
    <x v="2"/>
    <d v="2021-03-20T00:00:00"/>
    <s v="Day 3"/>
    <x v="1"/>
    <x v="1"/>
    <x v="1"/>
    <x v="0"/>
    <x v="0"/>
    <x v="0"/>
    <x v="0"/>
    <n v="112"/>
    <n v="6.4"/>
    <n v="6.4"/>
  </r>
  <r>
    <x v="2"/>
    <d v="2021-03-20T00:00:00"/>
    <s v="Day 3"/>
    <x v="2"/>
    <x v="2"/>
    <x v="2"/>
    <x v="0"/>
    <x v="0"/>
    <x v="0"/>
    <x v="1"/>
    <n v="122"/>
    <n v="7.4"/>
    <n v="7.4"/>
  </r>
  <r>
    <x v="2"/>
    <d v="2021-03-20T00:00:00"/>
    <s v="Day 3"/>
    <x v="2"/>
    <x v="2"/>
    <x v="2"/>
    <x v="0"/>
    <x v="0"/>
    <x v="0"/>
    <x v="1"/>
    <n v="87"/>
    <n v="2.2999999999999998"/>
    <n v="2.2999999999999998"/>
  </r>
  <r>
    <x v="2"/>
    <d v="2021-03-20T00:00:00"/>
    <s v="Day 3"/>
    <x v="2"/>
    <x v="2"/>
    <x v="2"/>
    <x v="0"/>
    <x v="0"/>
    <x v="0"/>
    <x v="0"/>
    <n v="109"/>
    <n v="5.8"/>
    <n v="5.8"/>
  </r>
  <r>
    <x v="2"/>
    <d v="2021-03-20T00:00:00"/>
    <s v="Day 3"/>
    <x v="2"/>
    <x v="2"/>
    <x v="2"/>
    <x v="0"/>
    <x v="0"/>
    <x v="0"/>
    <x v="0"/>
    <n v="120"/>
    <n v="8.1"/>
    <n v="8.1"/>
  </r>
  <r>
    <x v="2"/>
    <d v="2021-03-20T00:00:00"/>
    <s v="Day 3"/>
    <x v="2"/>
    <x v="2"/>
    <x v="2"/>
    <x v="0"/>
    <x v="0"/>
    <x v="0"/>
    <x v="0"/>
    <n v="105"/>
    <n v="5.0999999999999996"/>
    <n v="5.0999999999999996"/>
  </r>
  <r>
    <x v="2"/>
    <d v="2021-03-20T00:00:00"/>
    <s v="Day 3"/>
    <x v="2"/>
    <x v="2"/>
    <x v="2"/>
    <x v="0"/>
    <x v="0"/>
    <x v="0"/>
    <x v="0"/>
    <n v="81"/>
    <n v="2.1"/>
    <n v="2.1"/>
  </r>
  <r>
    <x v="2"/>
    <d v="2021-03-20T00:00:00"/>
    <s v="Day 3"/>
    <x v="2"/>
    <x v="2"/>
    <x v="2"/>
    <x v="0"/>
    <x v="0"/>
    <x v="0"/>
    <x v="0"/>
    <n v="114"/>
    <n v="6.8"/>
    <n v="6.8"/>
  </r>
  <r>
    <x v="2"/>
    <d v="2021-03-20T00:00:00"/>
    <s v="Day 3"/>
    <x v="2"/>
    <x v="2"/>
    <x v="2"/>
    <x v="0"/>
    <x v="0"/>
    <x v="0"/>
    <x v="0"/>
    <n v="140"/>
    <n v="13.7"/>
    <n v="13.7"/>
  </r>
  <r>
    <x v="2"/>
    <d v="2021-03-20T00:00:00"/>
    <s v="Day 3"/>
    <x v="4"/>
    <x v="4"/>
    <x v="4"/>
    <x v="0"/>
    <x v="0"/>
    <x v="0"/>
    <x v="0"/>
    <n v="106"/>
    <n v="5.3"/>
    <n v="5.3"/>
  </r>
  <r>
    <x v="2"/>
    <d v="2021-03-20T00:00:00"/>
    <s v="Day 3"/>
    <x v="8"/>
    <x v="8"/>
    <x v="7"/>
    <x v="2"/>
    <x v="0"/>
    <x v="0"/>
    <x v="1"/>
    <n v="121"/>
    <n v="7.2"/>
    <n v="7.2"/>
  </r>
  <r>
    <x v="2"/>
    <d v="2021-03-20T00:00:00"/>
    <s v="Day 3"/>
    <x v="9"/>
    <x v="9"/>
    <x v="8"/>
    <x v="3"/>
    <x v="0"/>
    <x v="0"/>
    <x v="7"/>
    <m/>
    <s v=""/>
    <s v=""/>
  </r>
  <r>
    <x v="2"/>
    <d v="2021-03-20T00:00:00"/>
    <s v="Day 3"/>
    <x v="6"/>
    <x v="6"/>
    <x v="6"/>
    <x v="0"/>
    <x v="0"/>
    <x v="0"/>
    <x v="7"/>
    <m/>
    <s v=""/>
    <s v=""/>
  </r>
  <r>
    <x v="2"/>
    <d v="2021-03-20T00:00:00"/>
    <s v="Day 3"/>
    <x v="0"/>
    <x v="0"/>
    <x v="0"/>
    <x v="0"/>
    <x v="0"/>
    <x v="0"/>
    <x v="0"/>
    <n v="113"/>
    <n v="6.6"/>
    <n v="6.6"/>
  </r>
  <r>
    <x v="2"/>
    <d v="2021-03-20T00:00:00"/>
    <s v="Day 3"/>
    <x v="5"/>
    <x v="5"/>
    <x v="5"/>
    <x v="0"/>
    <x v="0"/>
    <x v="0"/>
    <x v="0"/>
    <n v="97"/>
    <n v="3.9"/>
    <n v="3.9"/>
  </r>
  <r>
    <x v="2"/>
    <d v="2021-03-20T00:00:00"/>
    <s v="Day 3"/>
    <x v="5"/>
    <x v="5"/>
    <x v="5"/>
    <x v="0"/>
    <x v="0"/>
    <x v="0"/>
    <x v="0"/>
    <n v="151"/>
    <n v="17.8"/>
    <n v="17.8"/>
  </r>
  <r>
    <x v="2"/>
    <d v="2021-03-20T00:00:00"/>
    <s v="Day 3"/>
    <x v="5"/>
    <x v="5"/>
    <x v="5"/>
    <x v="0"/>
    <x v="0"/>
    <x v="0"/>
    <x v="1"/>
    <n v="112"/>
    <n v="5.5"/>
    <n v="5.5"/>
  </r>
  <r>
    <x v="2"/>
    <d v="2021-03-20T00:00:00"/>
    <s v="Day 3"/>
    <x v="7"/>
    <x v="7"/>
    <x v="2"/>
    <x v="0"/>
    <x v="0"/>
    <x v="0"/>
    <x v="4"/>
    <n v="73"/>
    <n v="1.4"/>
    <n v="1.4"/>
  </r>
  <r>
    <x v="2"/>
    <d v="2021-03-20T00:00:00"/>
    <s v="Day 3"/>
    <x v="26"/>
    <x v="25"/>
    <x v="1"/>
    <x v="2"/>
    <x v="3"/>
    <x v="0"/>
    <x v="6"/>
    <n v="63"/>
    <n v="4.5"/>
    <n v="4.5"/>
  </r>
  <r>
    <x v="2"/>
    <d v="2021-03-20T00:00:00"/>
    <s v="Day 3"/>
    <x v="26"/>
    <x v="25"/>
    <x v="1"/>
    <x v="2"/>
    <x v="3"/>
    <x v="0"/>
    <x v="0"/>
    <n v="151"/>
    <n v="17.8"/>
    <n v="17.8"/>
  </r>
  <r>
    <x v="2"/>
    <d v="2021-03-20T00:00:00"/>
    <s v="Day 3"/>
    <x v="26"/>
    <x v="25"/>
    <x v="1"/>
    <x v="2"/>
    <x v="3"/>
    <x v="0"/>
    <x v="0"/>
    <n v="118"/>
    <n v="7.6"/>
    <n v="7.6"/>
  </r>
  <r>
    <x v="2"/>
    <d v="2021-03-20T00:00:00"/>
    <s v="Day 3"/>
    <x v="26"/>
    <x v="25"/>
    <x v="1"/>
    <x v="2"/>
    <x v="3"/>
    <x v="0"/>
    <x v="0"/>
    <n v="112"/>
    <n v="6.4"/>
    <n v="6.4"/>
  </r>
  <r>
    <x v="2"/>
    <d v="2021-03-20T00:00:00"/>
    <s v="Day 3"/>
    <x v="26"/>
    <x v="25"/>
    <x v="1"/>
    <x v="2"/>
    <x v="3"/>
    <x v="0"/>
    <x v="0"/>
    <n v="134"/>
    <n v="11.8"/>
    <n v="11.8"/>
  </r>
  <r>
    <x v="2"/>
    <d v="2021-03-20T00:00:00"/>
    <s v="Day 3"/>
    <x v="35"/>
    <x v="33"/>
    <x v="29"/>
    <x v="0"/>
    <x v="3"/>
    <x v="0"/>
    <x v="0"/>
    <n v="108"/>
    <n v="5.6"/>
    <n v="5.6"/>
  </r>
  <r>
    <x v="2"/>
    <d v="2021-03-20T00:00:00"/>
    <s v="Day 3"/>
    <x v="35"/>
    <x v="33"/>
    <x v="29"/>
    <x v="0"/>
    <x v="3"/>
    <x v="0"/>
    <x v="0"/>
    <n v="104"/>
    <n v="5"/>
    <n v="5"/>
  </r>
  <r>
    <x v="2"/>
    <d v="2021-03-20T00:00:00"/>
    <s v="Day 3"/>
    <x v="35"/>
    <x v="33"/>
    <x v="29"/>
    <x v="0"/>
    <x v="3"/>
    <x v="0"/>
    <x v="0"/>
    <n v="89"/>
    <n v="2.9"/>
    <n v="2.9"/>
  </r>
  <r>
    <x v="2"/>
    <d v="2021-03-20T00:00:00"/>
    <s v="Day 3"/>
    <x v="35"/>
    <x v="33"/>
    <x v="29"/>
    <x v="0"/>
    <x v="3"/>
    <x v="0"/>
    <x v="2"/>
    <n v="132"/>
    <n v="29.8"/>
    <n v="29.8"/>
  </r>
  <r>
    <x v="2"/>
    <d v="2021-03-20T00:00:00"/>
    <s v="Day 3"/>
    <x v="35"/>
    <x v="33"/>
    <x v="29"/>
    <x v="0"/>
    <x v="3"/>
    <x v="0"/>
    <x v="11"/>
    <n v="164"/>
    <n v="60.4"/>
    <n v="60.4"/>
  </r>
  <r>
    <x v="2"/>
    <d v="2021-03-20T00:00:00"/>
    <s v="Day 3"/>
    <x v="37"/>
    <x v="34"/>
    <x v="30"/>
    <x v="0"/>
    <x v="3"/>
    <x v="0"/>
    <x v="1"/>
    <n v="114"/>
    <n v="5.8"/>
    <n v="5.8"/>
  </r>
  <r>
    <x v="2"/>
    <d v="2021-03-20T00:00:00"/>
    <s v="Day 3"/>
    <x v="37"/>
    <x v="34"/>
    <x v="30"/>
    <x v="0"/>
    <x v="3"/>
    <x v="0"/>
    <x v="0"/>
    <n v="149"/>
    <n v="17"/>
    <n v="17"/>
  </r>
  <r>
    <x v="2"/>
    <d v="2021-03-20T00:00:00"/>
    <s v="Day 3"/>
    <x v="37"/>
    <x v="34"/>
    <x v="30"/>
    <x v="0"/>
    <x v="3"/>
    <x v="0"/>
    <x v="0"/>
    <n v="142"/>
    <n v="14.4"/>
    <n v="14.4"/>
  </r>
  <r>
    <x v="2"/>
    <d v="2021-03-20T00:00:00"/>
    <s v="Day 3"/>
    <x v="37"/>
    <x v="34"/>
    <x v="30"/>
    <x v="0"/>
    <x v="3"/>
    <x v="0"/>
    <x v="0"/>
    <n v="100"/>
    <n v="4.3"/>
    <n v="4.3"/>
  </r>
  <r>
    <x v="2"/>
    <d v="2021-03-20T00:00:00"/>
    <s v="Day 3"/>
    <x v="37"/>
    <x v="34"/>
    <x v="30"/>
    <x v="0"/>
    <x v="3"/>
    <x v="0"/>
    <x v="0"/>
    <n v="104"/>
    <n v="5"/>
    <n v="5"/>
  </r>
  <r>
    <x v="2"/>
    <d v="2021-03-20T00:00:00"/>
    <s v="Day 3"/>
    <x v="37"/>
    <x v="34"/>
    <x v="30"/>
    <x v="0"/>
    <x v="3"/>
    <x v="0"/>
    <x v="1"/>
    <n v="76"/>
    <n v="1.4"/>
    <n v="1.4"/>
  </r>
  <r>
    <x v="2"/>
    <d v="2021-03-20T00:00:00"/>
    <s v="Day 3"/>
    <x v="37"/>
    <x v="34"/>
    <x v="30"/>
    <x v="0"/>
    <x v="3"/>
    <x v="0"/>
    <x v="0"/>
    <n v="107"/>
    <n v="5.5"/>
    <n v="5.5"/>
  </r>
  <r>
    <x v="2"/>
    <d v="2021-03-20T00:00:00"/>
    <s v="Day 3"/>
    <x v="33"/>
    <x v="31"/>
    <x v="27"/>
    <x v="0"/>
    <x v="3"/>
    <x v="0"/>
    <x v="0"/>
    <n v="139"/>
    <n v="13.4"/>
    <n v="13.4"/>
  </r>
  <r>
    <x v="2"/>
    <d v="2021-03-20T00:00:00"/>
    <s v="Day 3"/>
    <x v="33"/>
    <x v="31"/>
    <x v="27"/>
    <x v="0"/>
    <x v="3"/>
    <x v="0"/>
    <x v="0"/>
    <n v="129"/>
    <n v="10.4"/>
    <n v="10.4"/>
  </r>
  <r>
    <x v="2"/>
    <d v="2021-03-20T00:00:00"/>
    <s v="Day 3"/>
    <x v="33"/>
    <x v="31"/>
    <x v="27"/>
    <x v="0"/>
    <x v="3"/>
    <x v="0"/>
    <x v="0"/>
    <n v="94"/>
    <n v="3.5"/>
    <n v="3.5"/>
  </r>
  <r>
    <x v="2"/>
    <d v="2021-03-20T00:00:00"/>
    <s v="Day 3"/>
    <x v="33"/>
    <x v="31"/>
    <x v="27"/>
    <x v="0"/>
    <x v="3"/>
    <x v="0"/>
    <x v="0"/>
    <n v="97"/>
    <n v="3.9"/>
    <n v="3.9"/>
  </r>
  <r>
    <x v="2"/>
    <d v="2021-03-20T00:00:00"/>
    <s v="Day 3"/>
    <x v="32"/>
    <x v="30"/>
    <x v="24"/>
    <x v="0"/>
    <x v="3"/>
    <x v="0"/>
    <x v="0"/>
    <n v="150"/>
    <n v="17.399999999999999"/>
    <n v="17.399999999999999"/>
  </r>
  <r>
    <x v="2"/>
    <d v="2021-03-20T00:00:00"/>
    <s v="Day 3"/>
    <x v="32"/>
    <x v="30"/>
    <x v="24"/>
    <x v="0"/>
    <x v="3"/>
    <x v="0"/>
    <x v="0"/>
    <n v="87"/>
    <n v="2.7"/>
    <n v="2.7"/>
  </r>
  <r>
    <x v="2"/>
    <d v="2021-03-20T00:00:00"/>
    <s v="Day 3"/>
    <x v="36"/>
    <x v="11"/>
    <x v="20"/>
    <x v="0"/>
    <x v="3"/>
    <x v="0"/>
    <x v="7"/>
    <m/>
    <s v=""/>
    <s v=""/>
  </r>
  <r>
    <x v="2"/>
    <d v="2021-03-20T00:00:00"/>
    <s v="Day 3"/>
    <x v="38"/>
    <x v="35"/>
    <x v="31"/>
    <x v="0"/>
    <x v="3"/>
    <x v="0"/>
    <x v="0"/>
    <n v="157"/>
    <n v="20.399999999999999"/>
    <n v="20.399999999999999"/>
  </r>
  <r>
    <x v="2"/>
    <d v="2021-03-20T00:00:00"/>
    <s v="Day 3"/>
    <x v="38"/>
    <x v="35"/>
    <x v="31"/>
    <x v="0"/>
    <x v="3"/>
    <x v="0"/>
    <x v="0"/>
    <n v="105"/>
    <n v="5.0999999999999996"/>
    <n v="5.0999999999999996"/>
  </r>
  <r>
    <x v="2"/>
    <d v="2021-03-20T00:00:00"/>
    <s v="Day 3"/>
    <x v="38"/>
    <x v="35"/>
    <x v="31"/>
    <x v="0"/>
    <x v="3"/>
    <x v="0"/>
    <x v="0"/>
    <n v="102"/>
    <n v="4.5999999999999996"/>
    <n v="4.5999999999999996"/>
  </r>
  <r>
    <x v="2"/>
    <d v="2021-03-20T00:00:00"/>
    <s v="Day 3"/>
    <x v="31"/>
    <x v="29"/>
    <x v="26"/>
    <x v="0"/>
    <x v="3"/>
    <x v="0"/>
    <x v="0"/>
    <n v="152"/>
    <n v="18.2"/>
    <n v="18.2"/>
  </r>
  <r>
    <x v="2"/>
    <d v="2021-03-20T00:00:00"/>
    <s v="Day 3"/>
    <x v="31"/>
    <x v="29"/>
    <x v="26"/>
    <x v="0"/>
    <x v="3"/>
    <x v="3"/>
    <x v="7"/>
    <n v="41"/>
    <n v="0.9"/>
    <n v="0.9"/>
  </r>
  <r>
    <x v="2"/>
    <d v="2021-03-20T00:00:00"/>
    <s v="Day 3"/>
    <x v="27"/>
    <x v="26"/>
    <x v="23"/>
    <x v="3"/>
    <x v="3"/>
    <x v="1"/>
    <x v="7"/>
    <n v="41"/>
    <n v="0.7"/>
    <n v="0.7"/>
  </r>
  <r>
    <x v="2"/>
    <d v="2021-03-20T00:00:00"/>
    <s v="Day 3"/>
    <x v="34"/>
    <x v="32"/>
    <x v="28"/>
    <x v="1"/>
    <x v="3"/>
    <x v="0"/>
    <x v="0"/>
    <n v="112"/>
    <n v="6.4"/>
    <n v="6.4"/>
  </r>
  <r>
    <x v="2"/>
    <d v="2021-03-20T00:00:00"/>
    <s v="Day 3"/>
    <x v="34"/>
    <x v="32"/>
    <x v="28"/>
    <x v="1"/>
    <x v="3"/>
    <x v="0"/>
    <x v="0"/>
    <n v="96"/>
    <n v="3.8"/>
    <n v="3.8"/>
  </r>
  <r>
    <x v="2"/>
    <d v="2021-03-20T00:00:00"/>
    <s v="Day 3"/>
    <x v="30"/>
    <x v="28"/>
    <x v="25"/>
    <x v="1"/>
    <x v="3"/>
    <x v="0"/>
    <x v="0"/>
    <n v="150"/>
    <n v="17.399999999999999"/>
    <n v="17.399999999999999"/>
  </r>
  <r>
    <x v="2"/>
    <d v="2021-03-20T00:00:00"/>
    <s v="Day 3"/>
    <x v="30"/>
    <x v="28"/>
    <x v="25"/>
    <x v="1"/>
    <x v="3"/>
    <x v="0"/>
    <x v="0"/>
    <n v="107"/>
    <n v="5.5"/>
    <n v="5.5"/>
  </r>
  <r>
    <x v="2"/>
    <d v="2021-03-20T00:00:00"/>
    <s v="Day 3"/>
    <x v="28"/>
    <x v="27"/>
    <x v="24"/>
    <x v="3"/>
    <x v="3"/>
    <x v="0"/>
    <x v="4"/>
    <n v="87"/>
    <n v="2.4"/>
    <n v="2.4"/>
  </r>
  <r>
    <x v="2"/>
    <d v="2021-03-20T00:00:00"/>
    <s v="Day 3"/>
    <x v="28"/>
    <x v="27"/>
    <x v="24"/>
    <x v="3"/>
    <x v="3"/>
    <x v="1"/>
    <x v="7"/>
    <n v="82"/>
    <n v="5.8"/>
    <n v="5.8"/>
  </r>
  <r>
    <x v="2"/>
    <d v="2021-03-20T00:00:00"/>
    <s v="Day 3"/>
    <x v="29"/>
    <x v="11"/>
    <x v="1"/>
    <x v="2"/>
    <x v="3"/>
    <x v="0"/>
    <x v="7"/>
    <m/>
    <s v=""/>
    <s v=""/>
  </r>
  <r>
    <x v="2"/>
    <d v="2021-03-20T00:00:00"/>
    <s v="Day 3"/>
    <x v="15"/>
    <x v="15"/>
    <x v="14"/>
    <x v="0"/>
    <x v="1"/>
    <x v="0"/>
    <x v="0"/>
    <n v="112"/>
    <n v="6.4"/>
    <n v="6.4"/>
  </r>
  <r>
    <x v="2"/>
    <d v="2021-03-20T00:00:00"/>
    <s v="Day 3"/>
    <x v="15"/>
    <x v="15"/>
    <x v="14"/>
    <x v="0"/>
    <x v="1"/>
    <x v="0"/>
    <x v="0"/>
    <n v="97"/>
    <n v="3.9"/>
    <n v="3.9"/>
  </r>
  <r>
    <x v="2"/>
    <d v="2021-03-20T00:00:00"/>
    <s v="Day 3"/>
    <x v="15"/>
    <x v="15"/>
    <x v="14"/>
    <x v="0"/>
    <x v="1"/>
    <x v="0"/>
    <x v="0"/>
    <n v="124"/>
    <n v="9.1"/>
    <n v="9.1"/>
  </r>
  <r>
    <x v="2"/>
    <d v="2021-03-20T00:00:00"/>
    <s v="Day 3"/>
    <x v="15"/>
    <x v="15"/>
    <x v="14"/>
    <x v="0"/>
    <x v="1"/>
    <x v="0"/>
    <x v="0"/>
    <n v="119"/>
    <n v="7.9"/>
    <n v="7.9"/>
  </r>
  <r>
    <x v="2"/>
    <d v="2021-03-20T00:00:00"/>
    <s v="Day 3"/>
    <x v="16"/>
    <x v="16"/>
    <x v="15"/>
    <x v="0"/>
    <x v="1"/>
    <x v="0"/>
    <x v="0"/>
    <n v="93"/>
    <n v="3.4"/>
    <n v="3.4"/>
  </r>
  <r>
    <x v="2"/>
    <d v="2021-03-20T00:00:00"/>
    <s v="Day 3"/>
    <x v="16"/>
    <x v="16"/>
    <x v="15"/>
    <x v="0"/>
    <x v="1"/>
    <x v="0"/>
    <x v="0"/>
    <n v="162"/>
    <n v="22.7"/>
    <n v="22.7"/>
  </r>
  <r>
    <x v="2"/>
    <d v="2021-03-20T00:00:00"/>
    <s v="Day 3"/>
    <x v="16"/>
    <x v="16"/>
    <x v="15"/>
    <x v="0"/>
    <x v="1"/>
    <x v="0"/>
    <x v="0"/>
    <n v="98"/>
    <n v="4"/>
    <n v="4"/>
  </r>
  <r>
    <x v="2"/>
    <d v="2021-03-20T00:00:00"/>
    <s v="Day 3"/>
    <x v="16"/>
    <x v="16"/>
    <x v="15"/>
    <x v="0"/>
    <x v="1"/>
    <x v="1"/>
    <x v="7"/>
    <n v="93"/>
    <n v="8.5"/>
    <n v="8.5"/>
  </r>
  <r>
    <x v="2"/>
    <d v="2021-03-20T00:00:00"/>
    <s v="Day 3"/>
    <x v="16"/>
    <x v="16"/>
    <x v="15"/>
    <x v="0"/>
    <x v="1"/>
    <x v="1"/>
    <x v="7"/>
    <n v="68"/>
    <n v="3.3"/>
    <n v="3.3"/>
  </r>
  <r>
    <x v="2"/>
    <d v="2021-03-20T00:00:00"/>
    <s v="Day 3"/>
    <x v="16"/>
    <x v="16"/>
    <x v="15"/>
    <x v="0"/>
    <x v="1"/>
    <x v="3"/>
    <x v="7"/>
    <n v="50"/>
    <n v="1.7"/>
    <n v="1.7"/>
  </r>
  <r>
    <x v="2"/>
    <d v="2021-03-20T00:00:00"/>
    <s v="Day 3"/>
    <x v="13"/>
    <x v="13"/>
    <x v="12"/>
    <x v="0"/>
    <x v="1"/>
    <x v="0"/>
    <x v="0"/>
    <n v="151"/>
    <n v="17.8"/>
    <n v="17.8"/>
  </r>
  <r>
    <x v="2"/>
    <d v="2021-03-20T00:00:00"/>
    <s v="Day 3"/>
    <x v="13"/>
    <x v="13"/>
    <x v="12"/>
    <x v="0"/>
    <x v="1"/>
    <x v="0"/>
    <x v="0"/>
    <n v="90"/>
    <n v="3"/>
    <n v="3"/>
  </r>
  <r>
    <x v="2"/>
    <d v="2021-03-20T00:00:00"/>
    <s v="Day 3"/>
    <x v="13"/>
    <x v="13"/>
    <x v="12"/>
    <x v="0"/>
    <x v="1"/>
    <x v="0"/>
    <x v="0"/>
    <n v="155"/>
    <n v="19.5"/>
    <n v="19.5"/>
  </r>
  <r>
    <x v="2"/>
    <d v="2021-03-20T00:00:00"/>
    <s v="Day 3"/>
    <x v="13"/>
    <x v="13"/>
    <x v="12"/>
    <x v="0"/>
    <x v="1"/>
    <x v="0"/>
    <x v="0"/>
    <n v="143"/>
    <n v="14.8"/>
    <n v="14.8"/>
  </r>
  <r>
    <x v="2"/>
    <d v="2021-03-20T00:00:00"/>
    <s v="Day 3"/>
    <x v="10"/>
    <x v="10"/>
    <x v="9"/>
    <x v="0"/>
    <x v="1"/>
    <x v="0"/>
    <x v="0"/>
    <n v="116"/>
    <n v="7.2"/>
    <n v="7.2"/>
  </r>
  <r>
    <x v="2"/>
    <d v="2021-03-20T00:00:00"/>
    <s v="Day 3"/>
    <x v="10"/>
    <x v="10"/>
    <x v="9"/>
    <x v="0"/>
    <x v="1"/>
    <x v="0"/>
    <x v="0"/>
    <n v="90"/>
    <n v="3"/>
    <n v="3"/>
  </r>
  <r>
    <x v="2"/>
    <d v="2021-03-20T00:00:00"/>
    <s v="Day 3"/>
    <x v="10"/>
    <x v="10"/>
    <x v="9"/>
    <x v="0"/>
    <x v="1"/>
    <x v="0"/>
    <x v="0"/>
    <n v="118"/>
    <n v="7.6"/>
    <n v="7.6"/>
  </r>
  <r>
    <x v="2"/>
    <d v="2021-03-20T00:00:00"/>
    <s v="Day 3"/>
    <x v="10"/>
    <x v="10"/>
    <x v="9"/>
    <x v="0"/>
    <x v="1"/>
    <x v="0"/>
    <x v="8"/>
    <n v="56"/>
    <n v="2.8"/>
    <n v="2.8"/>
  </r>
  <r>
    <x v="2"/>
    <d v="2021-03-20T00:00:00"/>
    <s v="Day 3"/>
    <x v="14"/>
    <x v="14"/>
    <x v="13"/>
    <x v="0"/>
    <x v="1"/>
    <x v="0"/>
    <x v="0"/>
    <n v="122"/>
    <n v="8.6"/>
    <n v="8.6"/>
  </r>
  <r>
    <x v="2"/>
    <d v="2021-03-20T00:00:00"/>
    <s v="Day 3"/>
    <x v="14"/>
    <x v="14"/>
    <x v="13"/>
    <x v="0"/>
    <x v="1"/>
    <x v="0"/>
    <x v="1"/>
    <n v="92"/>
    <n v="2.8"/>
    <n v="2.8"/>
  </r>
  <r>
    <x v="2"/>
    <d v="2021-03-20T00:00:00"/>
    <s v="Day 3"/>
    <x v="12"/>
    <x v="12"/>
    <x v="11"/>
    <x v="0"/>
    <x v="1"/>
    <x v="0"/>
    <x v="1"/>
    <n v="111"/>
    <n v="5.3"/>
    <n v="5.3"/>
  </r>
  <r>
    <x v="2"/>
    <d v="2021-03-20T00:00:00"/>
    <s v="Day 3"/>
    <x v="12"/>
    <x v="12"/>
    <x v="11"/>
    <x v="0"/>
    <x v="1"/>
    <x v="0"/>
    <x v="1"/>
    <n v="109"/>
    <n v="5"/>
    <n v="5"/>
  </r>
  <r>
    <x v="2"/>
    <d v="2021-03-20T00:00:00"/>
    <s v="Day 3"/>
    <x v="12"/>
    <x v="12"/>
    <x v="11"/>
    <x v="0"/>
    <x v="1"/>
    <x v="0"/>
    <x v="1"/>
    <n v="72"/>
    <n v="1.2"/>
    <n v="1.2"/>
  </r>
  <r>
    <x v="2"/>
    <d v="2021-03-20T00:00:00"/>
    <s v="Day 3"/>
    <x v="12"/>
    <x v="12"/>
    <x v="11"/>
    <x v="0"/>
    <x v="1"/>
    <x v="0"/>
    <x v="0"/>
    <n v="148"/>
    <n v="16.600000000000001"/>
    <n v="16.600000000000001"/>
  </r>
  <r>
    <x v="2"/>
    <d v="2021-03-20T00:00:00"/>
    <s v="Day 3"/>
    <x v="12"/>
    <x v="12"/>
    <x v="11"/>
    <x v="0"/>
    <x v="1"/>
    <x v="0"/>
    <x v="0"/>
    <n v="97"/>
    <n v="3.9"/>
    <n v="3.9"/>
  </r>
  <r>
    <x v="2"/>
    <d v="2021-03-20T00:00:00"/>
    <s v="Day 3"/>
    <x v="12"/>
    <x v="12"/>
    <x v="11"/>
    <x v="0"/>
    <x v="1"/>
    <x v="0"/>
    <x v="0"/>
    <n v="128"/>
    <n v="10.1"/>
    <n v="10.1"/>
  </r>
  <r>
    <x v="2"/>
    <d v="2021-03-20T00:00:00"/>
    <s v="Day 3"/>
    <x v="12"/>
    <x v="12"/>
    <x v="11"/>
    <x v="0"/>
    <x v="1"/>
    <x v="0"/>
    <x v="0"/>
    <n v="112"/>
    <n v="6.4"/>
    <n v="6.4"/>
  </r>
  <r>
    <x v="2"/>
    <d v="2021-03-20T00:00:00"/>
    <s v="Day 3"/>
    <x v="12"/>
    <x v="12"/>
    <x v="11"/>
    <x v="0"/>
    <x v="1"/>
    <x v="0"/>
    <x v="0"/>
    <n v="152"/>
    <n v="18.2"/>
    <n v="18.2"/>
  </r>
  <r>
    <x v="2"/>
    <d v="2021-03-20T00:00:00"/>
    <s v="Day 3"/>
    <x v="12"/>
    <x v="12"/>
    <x v="11"/>
    <x v="0"/>
    <x v="1"/>
    <x v="0"/>
    <x v="0"/>
    <n v="109"/>
    <n v="5.8"/>
    <n v="5.8"/>
  </r>
  <r>
    <x v="2"/>
    <d v="2021-03-20T00:00:00"/>
    <s v="Day 3"/>
    <x v="12"/>
    <x v="12"/>
    <x v="11"/>
    <x v="0"/>
    <x v="1"/>
    <x v="0"/>
    <x v="0"/>
    <n v="106"/>
    <n v="5.3"/>
    <n v="5.3"/>
  </r>
  <r>
    <x v="2"/>
    <d v="2021-03-20T00:00:00"/>
    <s v="Day 3"/>
    <x v="11"/>
    <x v="11"/>
    <x v="10"/>
    <x v="0"/>
    <x v="1"/>
    <x v="0"/>
    <x v="0"/>
    <n v="113"/>
    <n v="6.6"/>
    <n v="6.6"/>
  </r>
  <r>
    <x v="2"/>
    <d v="2021-03-20T00:00:00"/>
    <s v="Day 3"/>
    <x v="11"/>
    <x v="11"/>
    <x v="10"/>
    <x v="0"/>
    <x v="1"/>
    <x v="1"/>
    <x v="7"/>
    <n v="53"/>
    <n v="1.5"/>
    <n v="1.5"/>
  </r>
  <r>
    <x v="2"/>
    <d v="2021-03-20T00:00:00"/>
    <s v="Day 3"/>
    <x v="82"/>
    <x v="74"/>
    <x v="58"/>
    <x v="0"/>
    <x v="9"/>
    <x v="0"/>
    <x v="0"/>
    <n v="115"/>
    <n v="7"/>
    <n v="7"/>
  </r>
  <r>
    <x v="2"/>
    <d v="2021-03-20T00:00:00"/>
    <s v="Day 3"/>
    <x v="82"/>
    <x v="74"/>
    <x v="58"/>
    <x v="0"/>
    <x v="9"/>
    <x v="0"/>
    <x v="0"/>
    <n v="85"/>
    <n v="2.5"/>
    <n v="2.5"/>
  </r>
  <r>
    <x v="2"/>
    <d v="2021-03-20T00:00:00"/>
    <s v="Day 3"/>
    <x v="82"/>
    <x v="74"/>
    <x v="58"/>
    <x v="0"/>
    <x v="9"/>
    <x v="0"/>
    <x v="0"/>
    <n v="117"/>
    <n v="7.4"/>
    <n v="7.4"/>
  </r>
  <r>
    <x v="2"/>
    <d v="2021-03-20T00:00:00"/>
    <s v="Day 3"/>
    <x v="82"/>
    <x v="74"/>
    <x v="58"/>
    <x v="0"/>
    <x v="9"/>
    <x v="0"/>
    <x v="1"/>
    <n v="86"/>
    <n v="2.2000000000000002"/>
    <n v="2.2000000000000002"/>
  </r>
  <r>
    <x v="2"/>
    <d v="2021-03-20T00:00:00"/>
    <s v="Day 3"/>
    <x v="85"/>
    <x v="76"/>
    <x v="31"/>
    <x v="0"/>
    <x v="9"/>
    <x v="0"/>
    <x v="0"/>
    <n v="123"/>
    <n v="8.8000000000000007"/>
    <n v="8.8000000000000007"/>
  </r>
  <r>
    <x v="2"/>
    <d v="2021-03-20T00:00:00"/>
    <s v="Day 3"/>
    <x v="85"/>
    <x v="76"/>
    <x v="31"/>
    <x v="0"/>
    <x v="9"/>
    <x v="0"/>
    <x v="0"/>
    <n v="120"/>
    <n v="8.1"/>
    <n v="8.1"/>
  </r>
  <r>
    <x v="2"/>
    <d v="2021-03-20T00:00:00"/>
    <s v="Day 3"/>
    <x v="85"/>
    <x v="76"/>
    <x v="31"/>
    <x v="0"/>
    <x v="9"/>
    <x v="0"/>
    <x v="0"/>
    <n v="157"/>
    <n v="20.399999999999999"/>
    <n v="20.399999999999999"/>
  </r>
  <r>
    <x v="2"/>
    <d v="2021-03-20T00:00:00"/>
    <s v="Day 3"/>
    <x v="85"/>
    <x v="76"/>
    <x v="31"/>
    <x v="0"/>
    <x v="9"/>
    <x v="0"/>
    <x v="0"/>
    <n v="149"/>
    <n v="17"/>
    <n v="17"/>
  </r>
  <r>
    <x v="2"/>
    <d v="2021-03-20T00:00:00"/>
    <s v="Day 3"/>
    <x v="80"/>
    <x v="5"/>
    <x v="54"/>
    <x v="0"/>
    <x v="9"/>
    <x v="0"/>
    <x v="0"/>
    <n v="150"/>
    <n v="17.399999999999999"/>
    <n v="17.399999999999999"/>
  </r>
  <r>
    <x v="2"/>
    <d v="2021-03-20T00:00:00"/>
    <s v="Day 3"/>
    <x v="81"/>
    <x v="40"/>
    <x v="38"/>
    <x v="0"/>
    <x v="9"/>
    <x v="0"/>
    <x v="5"/>
    <n v="66"/>
    <n v="2.2999999999999998"/>
    <n v="2.2999999999999998"/>
  </r>
  <r>
    <x v="2"/>
    <d v="2021-03-20T00:00:00"/>
    <s v="Day 3"/>
    <x v="86"/>
    <x v="77"/>
    <x v="31"/>
    <x v="0"/>
    <x v="9"/>
    <x v="0"/>
    <x v="0"/>
    <n v="105"/>
    <n v="5.0999999999999996"/>
    <n v="5.0999999999999996"/>
  </r>
  <r>
    <x v="2"/>
    <d v="2021-03-20T00:00:00"/>
    <s v="Day 3"/>
    <x v="84"/>
    <x v="75"/>
    <x v="59"/>
    <x v="0"/>
    <x v="9"/>
    <x v="0"/>
    <x v="0"/>
    <n v="135"/>
    <n v="12.1"/>
    <n v="12.1"/>
  </r>
  <r>
    <x v="2"/>
    <d v="2021-03-20T00:00:00"/>
    <s v="Day 3"/>
    <x v="83"/>
    <x v="40"/>
    <x v="54"/>
    <x v="0"/>
    <x v="9"/>
    <x v="0"/>
    <x v="0"/>
    <n v="84"/>
    <n v="2.4"/>
    <n v="2.4"/>
  </r>
  <r>
    <x v="2"/>
    <d v="2021-03-20T00:00:00"/>
    <s v="Day 3"/>
    <x v="83"/>
    <x v="40"/>
    <x v="54"/>
    <x v="0"/>
    <x v="9"/>
    <x v="0"/>
    <x v="0"/>
    <n v="84"/>
    <n v="2.4"/>
    <n v="2.4"/>
  </r>
  <r>
    <x v="2"/>
    <d v="2021-03-20T00:00:00"/>
    <s v="Day 3"/>
    <x v="83"/>
    <x v="40"/>
    <x v="54"/>
    <x v="0"/>
    <x v="9"/>
    <x v="0"/>
    <x v="7"/>
    <m/>
    <s v=""/>
    <s v=""/>
  </r>
  <r>
    <x v="2"/>
    <d v="2021-03-20T00:00:00"/>
    <s v="Day 3"/>
    <x v="47"/>
    <x v="43"/>
    <x v="32"/>
    <x v="0"/>
    <x v="5"/>
    <x v="0"/>
    <x v="4"/>
    <n v="75"/>
    <n v="1.5"/>
    <n v="1.5"/>
  </r>
  <r>
    <x v="2"/>
    <d v="2021-03-20T00:00:00"/>
    <s v="Day 3"/>
    <x v="52"/>
    <x v="48"/>
    <x v="6"/>
    <x v="0"/>
    <x v="5"/>
    <x v="0"/>
    <x v="0"/>
    <n v="83"/>
    <n v="2.2999999999999998"/>
    <n v="2.2999999999999998"/>
  </r>
  <r>
    <x v="2"/>
    <d v="2021-03-20T00:00:00"/>
    <s v="Day 3"/>
    <x v="52"/>
    <x v="48"/>
    <x v="6"/>
    <x v="0"/>
    <x v="5"/>
    <x v="0"/>
    <x v="0"/>
    <n v="127"/>
    <n v="9.8000000000000007"/>
    <n v="9.8000000000000007"/>
  </r>
  <r>
    <x v="2"/>
    <d v="2021-03-20T00:00:00"/>
    <s v="Day 3"/>
    <x v="50"/>
    <x v="46"/>
    <x v="39"/>
    <x v="0"/>
    <x v="5"/>
    <x v="0"/>
    <x v="0"/>
    <n v="134"/>
    <n v="11.8"/>
    <n v="11.8"/>
  </r>
  <r>
    <x v="2"/>
    <d v="2021-03-20T00:00:00"/>
    <s v="Day 3"/>
    <x v="51"/>
    <x v="47"/>
    <x v="40"/>
    <x v="0"/>
    <x v="5"/>
    <x v="0"/>
    <x v="0"/>
    <n v="105"/>
    <n v="5.0999999999999996"/>
    <n v="5.0999999999999996"/>
  </r>
  <r>
    <x v="2"/>
    <d v="2021-03-20T00:00:00"/>
    <s v="Day 3"/>
    <x v="51"/>
    <x v="47"/>
    <x v="40"/>
    <x v="0"/>
    <x v="5"/>
    <x v="0"/>
    <x v="1"/>
    <n v="91"/>
    <n v="2.7"/>
    <n v="2.7"/>
  </r>
  <r>
    <x v="2"/>
    <d v="2021-03-20T00:00:00"/>
    <s v="Day 3"/>
    <x v="48"/>
    <x v="44"/>
    <x v="37"/>
    <x v="0"/>
    <x v="5"/>
    <x v="0"/>
    <x v="0"/>
    <n v="121"/>
    <n v="8.3000000000000007"/>
    <n v="8.3000000000000007"/>
  </r>
  <r>
    <x v="2"/>
    <d v="2021-03-20T00:00:00"/>
    <s v="Day 3"/>
    <x v="46"/>
    <x v="42"/>
    <x v="20"/>
    <x v="0"/>
    <x v="5"/>
    <x v="0"/>
    <x v="0"/>
    <n v="140"/>
    <n v="13.7"/>
    <n v="13.7"/>
  </r>
  <r>
    <x v="2"/>
    <d v="2021-03-20T00:00:00"/>
    <s v="Day 3"/>
    <x v="49"/>
    <x v="45"/>
    <x v="38"/>
    <x v="0"/>
    <x v="5"/>
    <x v="0"/>
    <x v="7"/>
    <m/>
    <s v=""/>
    <s v=""/>
  </r>
  <r>
    <x v="2"/>
    <d v="2021-03-20T00:00:00"/>
    <s v="Day 3"/>
    <x v="101"/>
    <x v="90"/>
    <x v="69"/>
    <x v="0"/>
    <x v="11"/>
    <x v="0"/>
    <x v="0"/>
    <n v="124"/>
    <n v="9.1"/>
    <n v="9.1"/>
  </r>
  <r>
    <x v="2"/>
    <d v="2021-03-20T00:00:00"/>
    <s v="Day 3"/>
    <x v="98"/>
    <x v="87"/>
    <x v="65"/>
    <x v="4"/>
    <x v="11"/>
    <x v="0"/>
    <x v="0"/>
    <n v="147"/>
    <n v="16.2"/>
    <n v="16.2"/>
  </r>
  <r>
    <x v="2"/>
    <d v="2021-03-20T00:00:00"/>
    <s v="Day 3"/>
    <x v="98"/>
    <x v="87"/>
    <x v="65"/>
    <x v="4"/>
    <x v="11"/>
    <x v="0"/>
    <x v="0"/>
    <n v="139"/>
    <n v="13.4"/>
    <n v="13.4"/>
  </r>
  <r>
    <x v="2"/>
    <d v="2021-03-20T00:00:00"/>
    <s v="Day 3"/>
    <x v="98"/>
    <x v="87"/>
    <x v="65"/>
    <x v="4"/>
    <x v="11"/>
    <x v="0"/>
    <x v="0"/>
    <n v="119"/>
    <n v="7.9"/>
    <n v="7.9"/>
  </r>
  <r>
    <x v="2"/>
    <d v="2021-03-20T00:00:00"/>
    <s v="Day 3"/>
    <x v="98"/>
    <x v="87"/>
    <x v="65"/>
    <x v="4"/>
    <x v="11"/>
    <x v="0"/>
    <x v="0"/>
    <n v="128"/>
    <n v="10.1"/>
    <n v="10.1"/>
  </r>
  <r>
    <x v="2"/>
    <d v="2021-03-20T00:00:00"/>
    <s v="Day 3"/>
    <x v="98"/>
    <x v="87"/>
    <x v="65"/>
    <x v="4"/>
    <x v="11"/>
    <x v="0"/>
    <x v="0"/>
    <n v="79"/>
    <n v="1.9"/>
    <n v="1.9"/>
  </r>
  <r>
    <x v="2"/>
    <d v="2021-03-20T00:00:00"/>
    <s v="Day 3"/>
    <x v="102"/>
    <x v="91"/>
    <x v="57"/>
    <x v="0"/>
    <x v="11"/>
    <x v="0"/>
    <x v="0"/>
    <n v="141"/>
    <n v="14.1"/>
    <n v="14.1"/>
  </r>
  <r>
    <x v="2"/>
    <d v="2021-03-20T00:00:00"/>
    <s v="Day 3"/>
    <x v="96"/>
    <x v="85"/>
    <x v="66"/>
    <x v="0"/>
    <x v="11"/>
    <x v="0"/>
    <x v="0"/>
    <n v="137"/>
    <n v="12.8"/>
    <n v="12.8"/>
  </r>
  <r>
    <x v="2"/>
    <d v="2021-03-20T00:00:00"/>
    <s v="Day 3"/>
    <x v="96"/>
    <x v="85"/>
    <x v="66"/>
    <x v="0"/>
    <x v="11"/>
    <x v="0"/>
    <x v="0"/>
    <n v="144"/>
    <n v="15.1"/>
    <n v="15.1"/>
  </r>
  <r>
    <x v="2"/>
    <d v="2021-03-20T00:00:00"/>
    <s v="Day 3"/>
    <x v="95"/>
    <x v="84"/>
    <x v="65"/>
    <x v="0"/>
    <x v="11"/>
    <x v="0"/>
    <x v="0"/>
    <n v="101"/>
    <n v="4.5"/>
    <n v="4.5"/>
  </r>
  <r>
    <x v="2"/>
    <d v="2021-03-20T00:00:00"/>
    <s v="Day 3"/>
    <x v="95"/>
    <x v="84"/>
    <x v="65"/>
    <x v="0"/>
    <x v="11"/>
    <x v="0"/>
    <x v="0"/>
    <n v="113"/>
    <n v="6.6"/>
    <n v="6.6"/>
  </r>
  <r>
    <x v="2"/>
    <d v="2021-03-20T00:00:00"/>
    <s v="Day 3"/>
    <x v="99"/>
    <x v="88"/>
    <x v="54"/>
    <x v="0"/>
    <x v="11"/>
    <x v="0"/>
    <x v="0"/>
    <n v="113"/>
    <n v="6.6"/>
    <n v="6.6"/>
  </r>
  <r>
    <x v="2"/>
    <d v="2021-03-20T00:00:00"/>
    <s v="Day 3"/>
    <x v="97"/>
    <x v="86"/>
    <x v="67"/>
    <x v="0"/>
    <x v="11"/>
    <x v="0"/>
    <x v="0"/>
    <n v="133"/>
    <n v="11.5"/>
    <n v="11.5"/>
  </r>
  <r>
    <x v="2"/>
    <d v="2021-03-20T00:00:00"/>
    <s v="Day 3"/>
    <x v="97"/>
    <x v="86"/>
    <x v="67"/>
    <x v="0"/>
    <x v="11"/>
    <x v="0"/>
    <x v="4"/>
    <n v="72"/>
    <n v="1.3"/>
    <n v="1.3"/>
  </r>
  <r>
    <x v="2"/>
    <d v="2021-03-20T00:00:00"/>
    <s v="Day 3"/>
    <x v="105"/>
    <x v="94"/>
    <x v="71"/>
    <x v="3"/>
    <x v="11"/>
    <x v="0"/>
    <x v="4"/>
    <n v="69"/>
    <n v="1.2"/>
    <n v="1.2"/>
  </r>
  <r>
    <x v="2"/>
    <d v="2021-03-20T00:00:00"/>
    <s v="Day 3"/>
    <x v="106"/>
    <x v="95"/>
    <x v="70"/>
    <x v="2"/>
    <x v="11"/>
    <x v="0"/>
    <x v="6"/>
    <n v="75"/>
    <n v="7.7"/>
    <n v="7.7"/>
  </r>
  <r>
    <x v="2"/>
    <d v="2021-03-20T00:00:00"/>
    <s v="Day 3"/>
    <x v="106"/>
    <x v="95"/>
    <x v="70"/>
    <x v="2"/>
    <x v="11"/>
    <x v="0"/>
    <x v="0"/>
    <n v="94"/>
    <n v="3.5"/>
    <n v="3.5"/>
  </r>
  <r>
    <x v="2"/>
    <d v="2021-03-20T00:00:00"/>
    <s v="Day 3"/>
    <x v="100"/>
    <x v="89"/>
    <x v="68"/>
    <x v="3"/>
    <x v="11"/>
    <x v="0"/>
    <x v="0"/>
    <n v="151"/>
    <n v="17.8"/>
    <n v="17.8"/>
  </r>
  <r>
    <x v="2"/>
    <d v="2021-03-20T00:00:00"/>
    <s v="Day 3"/>
    <x v="104"/>
    <x v="93"/>
    <x v="10"/>
    <x v="3"/>
    <x v="11"/>
    <x v="1"/>
    <x v="7"/>
    <n v="55"/>
    <n v="1.7"/>
    <n v="1.7"/>
  </r>
  <r>
    <x v="2"/>
    <d v="2021-03-20T00:00:00"/>
    <s v="Day 3"/>
    <x v="104"/>
    <x v="93"/>
    <x v="10"/>
    <x v="3"/>
    <x v="11"/>
    <x v="0"/>
    <x v="4"/>
    <n v="85"/>
    <n v="2.2000000000000002"/>
    <n v="2.2000000000000002"/>
  </r>
  <r>
    <x v="2"/>
    <d v="2021-03-20T00:00:00"/>
    <s v="Day 3"/>
    <x v="104"/>
    <x v="93"/>
    <x v="10"/>
    <x v="3"/>
    <x v="11"/>
    <x v="0"/>
    <x v="4"/>
    <n v="89"/>
    <n v="2.6"/>
    <n v="2.6"/>
  </r>
  <r>
    <x v="2"/>
    <d v="2021-03-20T00:00:00"/>
    <s v="Day 3"/>
    <x v="103"/>
    <x v="92"/>
    <x v="70"/>
    <x v="3"/>
    <x v="11"/>
    <x v="0"/>
    <x v="1"/>
    <n v="111"/>
    <n v="5.3"/>
    <n v="5.3"/>
  </r>
  <r>
    <x v="2"/>
    <d v="2021-03-20T00:00:00"/>
    <s v="Day 3"/>
    <x v="103"/>
    <x v="92"/>
    <x v="70"/>
    <x v="3"/>
    <x v="11"/>
    <x v="3"/>
    <x v="7"/>
    <n v="49"/>
    <n v="1.6"/>
    <n v="1.6"/>
  </r>
  <r>
    <x v="2"/>
    <d v="2021-03-20T00:00:00"/>
    <s v="Day 3"/>
    <x v="71"/>
    <x v="67"/>
    <x v="53"/>
    <x v="2"/>
    <x v="8"/>
    <x v="0"/>
    <x v="4"/>
    <n v="79"/>
    <n v="1.8"/>
    <n v="1.8"/>
  </r>
  <r>
    <x v="2"/>
    <d v="2021-03-20T00:00:00"/>
    <s v="Day 3"/>
    <x v="71"/>
    <x v="67"/>
    <x v="53"/>
    <x v="2"/>
    <x v="8"/>
    <x v="0"/>
    <x v="4"/>
    <n v="83"/>
    <n v="2.1"/>
    <n v="2.1"/>
  </r>
  <r>
    <x v="2"/>
    <d v="2021-03-20T00:00:00"/>
    <s v="Day 3"/>
    <x v="71"/>
    <x v="67"/>
    <x v="53"/>
    <x v="2"/>
    <x v="8"/>
    <x v="1"/>
    <x v="7"/>
    <n v="45"/>
    <n v="0.9"/>
    <n v="0.9"/>
  </r>
  <r>
    <x v="2"/>
    <d v="2021-03-20T00:00:00"/>
    <s v="Day 3"/>
    <x v="71"/>
    <x v="67"/>
    <x v="53"/>
    <x v="2"/>
    <x v="8"/>
    <x v="0"/>
    <x v="6"/>
    <n v="89"/>
    <n v="13"/>
    <n v="13"/>
  </r>
  <r>
    <x v="2"/>
    <d v="2021-03-20T00:00:00"/>
    <s v="Day 3"/>
    <x v="87"/>
    <x v="78"/>
    <x v="58"/>
    <x v="2"/>
    <x v="9"/>
    <x v="0"/>
    <x v="7"/>
    <m/>
    <s v=""/>
    <s v=""/>
  </r>
  <r>
    <x v="2"/>
    <d v="2021-03-20T00:00:00"/>
    <s v="Day 3"/>
    <x v="72"/>
    <x v="68"/>
    <x v="53"/>
    <x v="2"/>
    <x v="8"/>
    <x v="0"/>
    <x v="12"/>
    <n v="41"/>
    <n v="1.1000000000000001"/>
    <n v="1.1000000000000001"/>
  </r>
  <r>
    <x v="2"/>
    <d v="2021-03-20T00:00:00"/>
    <s v="Day 3"/>
    <x v="72"/>
    <x v="68"/>
    <x v="53"/>
    <x v="2"/>
    <x v="8"/>
    <x v="0"/>
    <x v="0"/>
    <n v="122"/>
    <n v="8.6"/>
    <n v="8.6"/>
  </r>
  <r>
    <x v="2"/>
    <d v="2021-03-20T00:00:00"/>
    <s v="Day 3"/>
    <x v="73"/>
    <x v="6"/>
    <x v="54"/>
    <x v="0"/>
    <x v="8"/>
    <x v="0"/>
    <x v="0"/>
    <n v="117"/>
    <n v="7.4"/>
    <n v="7.4"/>
  </r>
  <r>
    <x v="2"/>
    <d v="2021-03-20T00:00:00"/>
    <s v="Day 3"/>
    <x v="73"/>
    <x v="6"/>
    <x v="54"/>
    <x v="0"/>
    <x v="8"/>
    <x v="0"/>
    <x v="0"/>
    <n v="93"/>
    <n v="3.4"/>
    <n v="3.4"/>
  </r>
  <r>
    <x v="2"/>
    <d v="2021-03-20T00:00:00"/>
    <s v="Day 3"/>
    <x v="73"/>
    <x v="6"/>
    <x v="54"/>
    <x v="0"/>
    <x v="8"/>
    <x v="0"/>
    <x v="0"/>
    <n v="147"/>
    <n v="16.2"/>
    <n v="16.2"/>
  </r>
  <r>
    <x v="2"/>
    <d v="2021-03-20T00:00:00"/>
    <s v="Day 3"/>
    <x v="73"/>
    <x v="6"/>
    <x v="54"/>
    <x v="0"/>
    <x v="8"/>
    <x v="0"/>
    <x v="0"/>
    <n v="104"/>
    <n v="5"/>
    <n v="5"/>
  </r>
  <r>
    <x v="2"/>
    <d v="2021-03-20T00:00:00"/>
    <s v="Day 3"/>
    <x v="77"/>
    <x v="72"/>
    <x v="43"/>
    <x v="0"/>
    <x v="8"/>
    <x v="0"/>
    <x v="1"/>
    <n v="119"/>
    <n v="6.8"/>
    <n v="6.8"/>
  </r>
  <r>
    <x v="2"/>
    <d v="2021-03-20T00:00:00"/>
    <s v="Day 3"/>
    <x v="77"/>
    <x v="72"/>
    <x v="43"/>
    <x v="0"/>
    <x v="8"/>
    <x v="0"/>
    <x v="8"/>
    <n v="74"/>
    <n v="5.3"/>
    <n v="5.3"/>
  </r>
  <r>
    <x v="2"/>
    <d v="2021-03-20T00:00:00"/>
    <s v="Day 3"/>
    <x v="77"/>
    <x v="72"/>
    <x v="43"/>
    <x v="0"/>
    <x v="8"/>
    <x v="0"/>
    <x v="8"/>
    <n v="50"/>
    <n v="2.1"/>
    <n v="2.1"/>
  </r>
  <r>
    <x v="2"/>
    <d v="2021-03-20T00:00:00"/>
    <s v="Day 3"/>
    <x v="74"/>
    <x v="69"/>
    <x v="55"/>
    <x v="0"/>
    <x v="8"/>
    <x v="0"/>
    <x v="7"/>
    <m/>
    <s v=""/>
    <s v=""/>
  </r>
  <r>
    <x v="2"/>
    <d v="2021-03-20T00:00:00"/>
    <s v="Day 3"/>
    <x v="75"/>
    <x v="70"/>
    <x v="1"/>
    <x v="0"/>
    <x v="8"/>
    <x v="0"/>
    <x v="0"/>
    <n v="96"/>
    <n v="3.8"/>
    <n v="3.8"/>
  </r>
  <r>
    <x v="2"/>
    <d v="2021-03-20T00:00:00"/>
    <s v="Day 3"/>
    <x v="75"/>
    <x v="70"/>
    <x v="1"/>
    <x v="0"/>
    <x v="8"/>
    <x v="0"/>
    <x v="0"/>
    <n v="88"/>
    <n v="2.8"/>
    <n v="2.8"/>
  </r>
  <r>
    <x v="2"/>
    <d v="2021-03-20T00:00:00"/>
    <s v="Day 3"/>
    <x v="75"/>
    <x v="70"/>
    <x v="1"/>
    <x v="0"/>
    <x v="8"/>
    <x v="0"/>
    <x v="0"/>
    <n v="81"/>
    <n v="2.1"/>
    <n v="2.1"/>
  </r>
  <r>
    <x v="2"/>
    <d v="2021-03-20T00:00:00"/>
    <s v="Day 3"/>
    <x v="75"/>
    <x v="70"/>
    <x v="1"/>
    <x v="0"/>
    <x v="8"/>
    <x v="0"/>
    <x v="0"/>
    <n v="99"/>
    <n v="4.2"/>
    <n v="4.2"/>
  </r>
  <r>
    <x v="2"/>
    <d v="2021-03-20T00:00:00"/>
    <s v="Day 3"/>
    <x v="76"/>
    <x v="71"/>
    <x v="56"/>
    <x v="0"/>
    <x v="8"/>
    <x v="0"/>
    <x v="0"/>
    <n v="137"/>
    <n v="12.8"/>
    <n v="12.8"/>
  </r>
  <r>
    <x v="2"/>
    <d v="2021-03-20T00:00:00"/>
    <s v="Day 3"/>
    <x v="76"/>
    <x v="71"/>
    <x v="56"/>
    <x v="0"/>
    <x v="8"/>
    <x v="0"/>
    <x v="0"/>
    <n v="101"/>
    <n v="4.5"/>
    <n v="4.5"/>
  </r>
  <r>
    <x v="2"/>
    <d v="2021-03-20T00:00:00"/>
    <s v="Day 3"/>
    <x v="76"/>
    <x v="71"/>
    <x v="56"/>
    <x v="0"/>
    <x v="8"/>
    <x v="0"/>
    <x v="0"/>
    <n v="116"/>
    <n v="7.2"/>
    <n v="7.2"/>
  </r>
  <r>
    <x v="2"/>
    <d v="2021-03-20T00:00:00"/>
    <s v="Day 3"/>
    <x v="76"/>
    <x v="71"/>
    <x v="56"/>
    <x v="0"/>
    <x v="8"/>
    <x v="0"/>
    <x v="0"/>
    <n v="89"/>
    <n v="2.9"/>
    <n v="2.9"/>
  </r>
  <r>
    <x v="2"/>
    <d v="2021-03-20T00:00:00"/>
    <s v="Day 3"/>
    <x v="76"/>
    <x v="71"/>
    <x v="56"/>
    <x v="0"/>
    <x v="8"/>
    <x v="0"/>
    <x v="0"/>
    <n v="119"/>
    <n v="7.9"/>
    <n v="7.9"/>
  </r>
  <r>
    <x v="2"/>
    <d v="2021-03-20T00:00:00"/>
    <s v="Day 3"/>
    <x v="79"/>
    <x v="73"/>
    <x v="53"/>
    <x v="0"/>
    <x v="8"/>
    <x v="0"/>
    <x v="0"/>
    <n v="96"/>
    <n v="3.8"/>
    <n v="3.8"/>
  </r>
  <r>
    <x v="2"/>
    <d v="2021-03-20T00:00:00"/>
    <s v="Day 3"/>
    <x v="79"/>
    <x v="73"/>
    <x v="53"/>
    <x v="0"/>
    <x v="8"/>
    <x v="0"/>
    <x v="0"/>
    <n v="107"/>
    <n v="5.5"/>
    <n v="5.5"/>
  </r>
  <r>
    <x v="2"/>
    <d v="2021-03-20T00:00:00"/>
    <s v="Day 3"/>
    <x v="79"/>
    <x v="73"/>
    <x v="53"/>
    <x v="0"/>
    <x v="8"/>
    <x v="0"/>
    <x v="1"/>
    <n v="87"/>
    <n v="2.2999999999999998"/>
    <n v="2.2999999999999998"/>
  </r>
  <r>
    <x v="2"/>
    <d v="2021-03-20T00:00:00"/>
    <s v="Day 3"/>
    <x v="79"/>
    <x v="73"/>
    <x v="53"/>
    <x v="0"/>
    <x v="8"/>
    <x v="0"/>
    <x v="6"/>
    <n v="52"/>
    <n v="2.5"/>
    <n v="2.5"/>
  </r>
  <r>
    <x v="2"/>
    <d v="2021-03-20T00:00:00"/>
    <s v="Day 3"/>
    <x v="78"/>
    <x v="6"/>
    <x v="57"/>
    <x v="0"/>
    <x v="8"/>
    <x v="0"/>
    <x v="0"/>
    <n v="116"/>
    <n v="7.2"/>
    <n v="7.2"/>
  </r>
  <r>
    <x v="2"/>
    <d v="2021-03-20T00:00:00"/>
    <s v="Day 3"/>
    <x v="78"/>
    <x v="6"/>
    <x v="57"/>
    <x v="0"/>
    <x v="8"/>
    <x v="0"/>
    <x v="0"/>
    <n v="125"/>
    <n v="9.3000000000000007"/>
    <n v="9.3000000000000007"/>
  </r>
  <r>
    <x v="2"/>
    <d v="2021-03-20T00:00:00"/>
    <s v="Day 3"/>
    <x v="78"/>
    <x v="6"/>
    <x v="57"/>
    <x v="0"/>
    <x v="8"/>
    <x v="0"/>
    <x v="0"/>
    <n v="107"/>
    <n v="5.5"/>
    <n v="5.5"/>
  </r>
  <r>
    <x v="2"/>
    <d v="2021-03-20T00:00:00"/>
    <s v="Day 3"/>
    <x v="39"/>
    <x v="36"/>
    <x v="32"/>
    <x v="0"/>
    <x v="4"/>
    <x v="0"/>
    <x v="0"/>
    <n v="105"/>
    <n v="5.0999999999999996"/>
    <n v="5.0999999999999996"/>
  </r>
  <r>
    <x v="2"/>
    <d v="2021-03-20T00:00:00"/>
    <s v="Day 3"/>
    <x v="39"/>
    <x v="36"/>
    <x v="32"/>
    <x v="0"/>
    <x v="4"/>
    <x v="0"/>
    <x v="0"/>
    <n v="98"/>
    <n v="4"/>
    <n v="4"/>
  </r>
  <r>
    <x v="2"/>
    <d v="2021-03-20T00:00:00"/>
    <s v="Day 3"/>
    <x v="39"/>
    <x v="36"/>
    <x v="32"/>
    <x v="0"/>
    <x v="4"/>
    <x v="0"/>
    <x v="0"/>
    <n v="119"/>
    <n v="7.9"/>
    <n v="7.9"/>
  </r>
  <r>
    <x v="2"/>
    <d v="2021-03-20T00:00:00"/>
    <s v="Day 3"/>
    <x v="39"/>
    <x v="36"/>
    <x v="32"/>
    <x v="0"/>
    <x v="4"/>
    <x v="0"/>
    <x v="0"/>
    <n v="97"/>
    <n v="3.9"/>
    <n v="3.9"/>
  </r>
  <r>
    <x v="2"/>
    <d v="2021-03-20T00:00:00"/>
    <s v="Day 3"/>
    <x v="39"/>
    <x v="36"/>
    <x v="32"/>
    <x v="0"/>
    <x v="4"/>
    <x v="0"/>
    <x v="0"/>
    <n v="109"/>
    <n v="5.8"/>
    <n v="5.8"/>
  </r>
  <r>
    <x v="2"/>
    <d v="2021-03-20T00:00:00"/>
    <s v="Day 3"/>
    <x v="39"/>
    <x v="36"/>
    <x v="32"/>
    <x v="0"/>
    <x v="4"/>
    <x v="0"/>
    <x v="0"/>
    <n v="111"/>
    <n v="6.2"/>
    <n v="6.2"/>
  </r>
  <r>
    <x v="2"/>
    <d v="2021-03-20T00:00:00"/>
    <s v="Day 3"/>
    <x v="39"/>
    <x v="36"/>
    <x v="32"/>
    <x v="0"/>
    <x v="4"/>
    <x v="0"/>
    <x v="0"/>
    <n v="143"/>
    <n v="14.8"/>
    <n v="14.8"/>
  </r>
  <r>
    <x v="2"/>
    <d v="2021-03-20T00:00:00"/>
    <s v="Day 3"/>
    <x v="40"/>
    <x v="37"/>
    <x v="33"/>
    <x v="0"/>
    <x v="4"/>
    <x v="0"/>
    <x v="1"/>
    <n v="108"/>
    <n v="4.8"/>
    <n v="4.8"/>
  </r>
  <r>
    <x v="2"/>
    <d v="2021-03-20T00:00:00"/>
    <s v="Day 3"/>
    <x v="40"/>
    <x v="37"/>
    <x v="33"/>
    <x v="0"/>
    <x v="4"/>
    <x v="0"/>
    <x v="0"/>
    <n v="116"/>
    <n v="7.2"/>
    <n v="7.2"/>
  </r>
  <r>
    <x v="2"/>
    <d v="2021-03-20T00:00:00"/>
    <s v="Day 3"/>
    <x v="40"/>
    <x v="37"/>
    <x v="33"/>
    <x v="0"/>
    <x v="4"/>
    <x v="0"/>
    <x v="6"/>
    <n v="48"/>
    <n v="2"/>
    <n v="2"/>
  </r>
  <r>
    <x v="2"/>
    <d v="2021-03-20T00:00:00"/>
    <s v="Day 3"/>
    <x v="40"/>
    <x v="37"/>
    <x v="33"/>
    <x v="0"/>
    <x v="4"/>
    <x v="0"/>
    <x v="2"/>
    <n v="123"/>
    <n v="23.6"/>
    <n v="23.6"/>
  </r>
  <r>
    <x v="2"/>
    <d v="2021-03-20T00:00:00"/>
    <s v="Day 3"/>
    <x v="40"/>
    <x v="37"/>
    <x v="33"/>
    <x v="0"/>
    <x v="4"/>
    <x v="0"/>
    <x v="8"/>
    <n v="70"/>
    <n v="4.7"/>
    <n v="4.7"/>
  </r>
  <r>
    <x v="2"/>
    <d v="2021-03-20T00:00:00"/>
    <s v="Day 3"/>
    <x v="43"/>
    <x v="39"/>
    <x v="31"/>
    <x v="0"/>
    <x v="4"/>
    <x v="0"/>
    <x v="5"/>
    <n v="80"/>
    <n v="4.0999999999999996"/>
    <n v="4.0999999999999996"/>
  </r>
  <r>
    <x v="2"/>
    <d v="2021-03-20T00:00:00"/>
    <s v="Day 3"/>
    <x v="44"/>
    <x v="40"/>
    <x v="36"/>
    <x v="0"/>
    <x v="4"/>
    <x v="0"/>
    <x v="1"/>
    <n v="78"/>
    <n v="1.5"/>
    <n v="1.5"/>
  </r>
  <r>
    <x v="2"/>
    <d v="2021-03-20T00:00:00"/>
    <s v="Day 3"/>
    <x v="44"/>
    <x v="40"/>
    <x v="36"/>
    <x v="0"/>
    <x v="4"/>
    <x v="0"/>
    <x v="8"/>
    <n v="55"/>
    <n v="2.7"/>
    <n v="2.7"/>
  </r>
  <r>
    <x v="2"/>
    <d v="2021-03-20T00:00:00"/>
    <s v="Day 3"/>
    <x v="45"/>
    <x v="41"/>
    <x v="20"/>
    <x v="0"/>
    <x v="4"/>
    <x v="0"/>
    <x v="0"/>
    <n v="94"/>
    <n v="3.5"/>
    <n v="3.5"/>
  </r>
  <r>
    <x v="2"/>
    <d v="2021-03-20T00:00:00"/>
    <s v="Day 3"/>
    <x v="41"/>
    <x v="0"/>
    <x v="34"/>
    <x v="0"/>
    <x v="4"/>
    <x v="0"/>
    <x v="1"/>
    <n v="107"/>
    <n v="4.7"/>
    <n v="4.7"/>
  </r>
  <r>
    <x v="2"/>
    <d v="2021-03-20T00:00:00"/>
    <s v="Day 3"/>
    <x v="42"/>
    <x v="38"/>
    <x v="35"/>
    <x v="0"/>
    <x v="4"/>
    <x v="0"/>
    <x v="0"/>
    <n v="137"/>
    <n v="12.8"/>
    <n v="12.8"/>
  </r>
  <r>
    <x v="2"/>
    <d v="2021-03-20T00:00:00"/>
    <s v="Day 3"/>
    <x v="107"/>
    <x v="96"/>
    <x v="72"/>
    <x v="2"/>
    <x v="12"/>
    <x v="0"/>
    <x v="0"/>
    <n v="113"/>
    <n v="6.6"/>
    <n v="6.6"/>
  </r>
  <r>
    <x v="2"/>
    <d v="2021-03-20T00:00:00"/>
    <s v="Day 3"/>
    <x v="114"/>
    <x v="103"/>
    <x v="78"/>
    <x v="0"/>
    <x v="12"/>
    <x v="0"/>
    <x v="0"/>
    <n v="135"/>
    <n v="12.1"/>
    <n v="12.1"/>
  </r>
  <r>
    <x v="2"/>
    <d v="2021-03-20T00:00:00"/>
    <s v="Day 3"/>
    <x v="114"/>
    <x v="103"/>
    <x v="78"/>
    <x v="0"/>
    <x v="12"/>
    <x v="0"/>
    <x v="0"/>
    <n v="120"/>
    <n v="8.1"/>
    <n v="8.1"/>
  </r>
  <r>
    <x v="2"/>
    <d v="2021-03-20T00:00:00"/>
    <s v="Day 3"/>
    <x v="114"/>
    <x v="103"/>
    <x v="78"/>
    <x v="0"/>
    <x v="12"/>
    <x v="0"/>
    <x v="0"/>
    <n v="138"/>
    <n v="13.1"/>
    <n v="13.1"/>
  </r>
  <r>
    <x v="2"/>
    <d v="2021-03-20T00:00:00"/>
    <s v="Day 3"/>
    <x v="114"/>
    <x v="103"/>
    <x v="78"/>
    <x v="0"/>
    <x v="12"/>
    <x v="0"/>
    <x v="0"/>
    <n v="151"/>
    <n v="17.8"/>
    <n v="17.8"/>
  </r>
  <r>
    <x v="2"/>
    <d v="2021-03-20T00:00:00"/>
    <s v="Day 3"/>
    <x v="114"/>
    <x v="103"/>
    <x v="78"/>
    <x v="0"/>
    <x v="12"/>
    <x v="0"/>
    <x v="0"/>
    <n v="134"/>
    <n v="11.8"/>
    <n v="11.8"/>
  </r>
  <r>
    <x v="2"/>
    <d v="2021-03-20T00:00:00"/>
    <s v="Day 3"/>
    <x v="114"/>
    <x v="103"/>
    <x v="78"/>
    <x v="0"/>
    <x v="12"/>
    <x v="0"/>
    <x v="0"/>
    <n v="91"/>
    <n v="3.1"/>
    <n v="3.1"/>
  </r>
  <r>
    <x v="2"/>
    <d v="2021-03-20T00:00:00"/>
    <s v="Day 3"/>
    <x v="114"/>
    <x v="103"/>
    <x v="78"/>
    <x v="0"/>
    <x v="12"/>
    <x v="0"/>
    <x v="0"/>
    <n v="161"/>
    <n v="22.2"/>
    <n v="22.2"/>
  </r>
  <r>
    <x v="2"/>
    <d v="2021-03-20T00:00:00"/>
    <s v="Day 3"/>
    <x v="114"/>
    <x v="103"/>
    <x v="78"/>
    <x v="0"/>
    <x v="12"/>
    <x v="0"/>
    <x v="0"/>
    <n v="110"/>
    <n v="6"/>
    <n v="6"/>
  </r>
  <r>
    <x v="2"/>
    <d v="2021-03-20T00:00:00"/>
    <s v="Day 3"/>
    <x v="116"/>
    <x v="104"/>
    <x v="40"/>
    <x v="0"/>
    <x v="12"/>
    <x v="0"/>
    <x v="6"/>
    <n v="51"/>
    <n v="2.4"/>
    <n v="2.4"/>
  </r>
  <r>
    <x v="2"/>
    <d v="2021-03-20T00:00:00"/>
    <s v="Day 3"/>
    <x v="116"/>
    <x v="104"/>
    <x v="40"/>
    <x v="0"/>
    <x v="12"/>
    <x v="0"/>
    <x v="1"/>
    <n v="78"/>
    <n v="1.5"/>
    <n v="1.5"/>
  </r>
  <r>
    <x v="2"/>
    <d v="2021-03-20T00:00:00"/>
    <s v="Day 3"/>
    <x v="116"/>
    <x v="104"/>
    <x v="40"/>
    <x v="0"/>
    <x v="12"/>
    <x v="0"/>
    <x v="1"/>
    <n v="113"/>
    <n v="5.7"/>
    <n v="5.7"/>
  </r>
  <r>
    <x v="2"/>
    <d v="2021-03-20T00:00:00"/>
    <s v="Day 3"/>
    <x v="116"/>
    <x v="104"/>
    <x v="40"/>
    <x v="0"/>
    <x v="12"/>
    <x v="0"/>
    <x v="0"/>
    <n v="132"/>
    <n v="11.2"/>
    <n v="11.2"/>
  </r>
  <r>
    <x v="2"/>
    <d v="2021-03-20T00:00:00"/>
    <s v="Day 3"/>
    <x v="116"/>
    <x v="104"/>
    <x v="40"/>
    <x v="0"/>
    <x v="12"/>
    <x v="0"/>
    <x v="0"/>
    <n v="117"/>
    <n v="7.4"/>
    <n v="7.4"/>
  </r>
  <r>
    <x v="2"/>
    <d v="2021-03-20T00:00:00"/>
    <s v="Day 3"/>
    <x v="116"/>
    <x v="104"/>
    <x v="40"/>
    <x v="0"/>
    <x v="12"/>
    <x v="0"/>
    <x v="0"/>
    <n v="140"/>
    <n v="13.7"/>
    <n v="13.7"/>
  </r>
  <r>
    <x v="2"/>
    <d v="2021-03-20T00:00:00"/>
    <s v="Day 3"/>
    <x v="116"/>
    <x v="104"/>
    <x v="40"/>
    <x v="0"/>
    <x v="12"/>
    <x v="0"/>
    <x v="0"/>
    <n v="154"/>
    <n v="19.100000000000001"/>
    <n v="19.100000000000001"/>
  </r>
  <r>
    <x v="2"/>
    <d v="2021-03-20T00:00:00"/>
    <s v="Day 3"/>
    <x v="116"/>
    <x v="104"/>
    <x v="40"/>
    <x v="0"/>
    <x v="12"/>
    <x v="0"/>
    <x v="0"/>
    <n v="142"/>
    <n v="14.4"/>
    <n v="14.4"/>
  </r>
  <r>
    <x v="2"/>
    <d v="2021-03-20T00:00:00"/>
    <s v="Day 3"/>
    <x v="118"/>
    <x v="38"/>
    <x v="81"/>
    <x v="0"/>
    <x v="12"/>
    <x v="0"/>
    <x v="0"/>
    <n v="152"/>
    <n v="18.2"/>
    <n v="18.2"/>
  </r>
  <r>
    <x v="2"/>
    <d v="2021-03-20T00:00:00"/>
    <s v="Day 3"/>
    <x v="118"/>
    <x v="38"/>
    <x v="81"/>
    <x v="0"/>
    <x v="12"/>
    <x v="0"/>
    <x v="0"/>
    <n v="113"/>
    <n v="6.6"/>
    <n v="6.6"/>
  </r>
  <r>
    <x v="2"/>
    <d v="2021-03-20T00:00:00"/>
    <s v="Day 3"/>
    <x v="119"/>
    <x v="105"/>
    <x v="82"/>
    <x v="0"/>
    <x v="12"/>
    <x v="0"/>
    <x v="1"/>
    <n v="80"/>
    <n v="1.7"/>
    <n v="1.7"/>
  </r>
  <r>
    <x v="2"/>
    <d v="2021-03-20T00:00:00"/>
    <s v="Day 3"/>
    <x v="119"/>
    <x v="105"/>
    <x v="82"/>
    <x v="0"/>
    <x v="12"/>
    <x v="0"/>
    <x v="1"/>
    <n v="98"/>
    <n v="3.4"/>
    <n v="3.4"/>
  </r>
  <r>
    <x v="2"/>
    <d v="2021-03-20T00:00:00"/>
    <s v="Day 3"/>
    <x v="119"/>
    <x v="105"/>
    <x v="82"/>
    <x v="0"/>
    <x v="12"/>
    <x v="0"/>
    <x v="0"/>
    <n v="152"/>
    <n v="18.2"/>
    <n v="18.2"/>
  </r>
  <r>
    <x v="2"/>
    <d v="2021-03-20T00:00:00"/>
    <s v="Day 3"/>
    <x v="115"/>
    <x v="17"/>
    <x v="79"/>
    <x v="0"/>
    <x v="12"/>
    <x v="0"/>
    <x v="0"/>
    <n v="102"/>
    <n v="4.5999999999999996"/>
    <n v="4.5999999999999996"/>
  </r>
  <r>
    <x v="2"/>
    <d v="2021-03-20T00:00:00"/>
    <s v="Day 3"/>
    <x v="115"/>
    <x v="17"/>
    <x v="79"/>
    <x v="0"/>
    <x v="12"/>
    <x v="0"/>
    <x v="0"/>
    <n v="112"/>
    <n v="6.4"/>
    <n v="6.4"/>
  </r>
  <r>
    <x v="2"/>
    <d v="2021-03-20T00:00:00"/>
    <s v="Day 3"/>
    <x v="115"/>
    <x v="17"/>
    <x v="79"/>
    <x v="0"/>
    <x v="12"/>
    <x v="0"/>
    <x v="0"/>
    <n v="85"/>
    <n v="2.5"/>
    <n v="2.5"/>
  </r>
  <r>
    <x v="2"/>
    <d v="2021-03-20T00:00:00"/>
    <s v="Day 3"/>
    <x v="120"/>
    <x v="106"/>
    <x v="83"/>
    <x v="0"/>
    <x v="12"/>
    <x v="0"/>
    <x v="1"/>
    <n v="111"/>
    <n v="5.3"/>
    <n v="5.3"/>
  </r>
  <r>
    <x v="2"/>
    <d v="2021-03-20T00:00:00"/>
    <s v="Day 3"/>
    <x v="120"/>
    <x v="106"/>
    <x v="83"/>
    <x v="0"/>
    <x v="12"/>
    <x v="0"/>
    <x v="0"/>
    <n v="94"/>
    <n v="3.5"/>
    <n v="3.5"/>
  </r>
  <r>
    <x v="2"/>
    <d v="2021-03-20T00:00:00"/>
    <s v="Day 3"/>
    <x v="120"/>
    <x v="106"/>
    <x v="83"/>
    <x v="0"/>
    <x v="12"/>
    <x v="0"/>
    <x v="0"/>
    <n v="131"/>
    <n v="10.9"/>
    <n v="10.9"/>
  </r>
  <r>
    <x v="2"/>
    <d v="2021-03-20T00:00:00"/>
    <s v="Day 3"/>
    <x v="120"/>
    <x v="106"/>
    <x v="83"/>
    <x v="0"/>
    <x v="12"/>
    <x v="0"/>
    <x v="0"/>
    <n v="106"/>
    <n v="5.3"/>
    <n v="5.3"/>
  </r>
  <r>
    <x v="2"/>
    <d v="2021-03-20T00:00:00"/>
    <s v="Day 3"/>
    <x v="120"/>
    <x v="106"/>
    <x v="83"/>
    <x v="0"/>
    <x v="12"/>
    <x v="0"/>
    <x v="0"/>
    <n v="142"/>
    <n v="14.4"/>
    <n v="14.4"/>
  </r>
  <r>
    <x v="2"/>
    <d v="2021-03-20T00:00:00"/>
    <s v="Day 3"/>
    <x v="120"/>
    <x v="106"/>
    <x v="83"/>
    <x v="0"/>
    <x v="12"/>
    <x v="0"/>
    <x v="0"/>
    <n v="154"/>
    <n v="19.100000000000001"/>
    <n v="19.100000000000001"/>
  </r>
  <r>
    <x v="2"/>
    <d v="2021-03-20T00:00:00"/>
    <s v="Day 3"/>
    <x v="117"/>
    <x v="79"/>
    <x v="80"/>
    <x v="0"/>
    <x v="12"/>
    <x v="0"/>
    <x v="0"/>
    <n v="115"/>
    <n v="7"/>
    <n v="7"/>
  </r>
  <r>
    <x v="2"/>
    <d v="2021-03-20T00:00:00"/>
    <s v="Day 3"/>
    <x v="117"/>
    <x v="79"/>
    <x v="80"/>
    <x v="0"/>
    <x v="12"/>
    <x v="0"/>
    <x v="0"/>
    <n v="124"/>
    <n v="9.1"/>
    <n v="9.1"/>
  </r>
  <r>
    <x v="2"/>
    <d v="2021-03-20T00:00:00"/>
    <s v="Day 3"/>
    <x v="117"/>
    <x v="79"/>
    <x v="80"/>
    <x v="0"/>
    <x v="12"/>
    <x v="0"/>
    <x v="0"/>
    <n v="94"/>
    <n v="3.5"/>
    <n v="3.5"/>
  </r>
  <r>
    <x v="2"/>
    <d v="2021-03-20T00:00:00"/>
    <s v="Day 3"/>
    <x v="113"/>
    <x v="102"/>
    <x v="77"/>
    <x v="1"/>
    <x v="12"/>
    <x v="0"/>
    <x v="0"/>
    <n v="110"/>
    <n v="6"/>
    <n v="6"/>
  </r>
  <r>
    <x v="2"/>
    <d v="2021-03-20T00:00:00"/>
    <s v="Day 3"/>
    <x v="113"/>
    <x v="102"/>
    <x v="77"/>
    <x v="1"/>
    <x v="12"/>
    <x v="0"/>
    <x v="0"/>
    <n v="123"/>
    <n v="8.8000000000000007"/>
    <n v="8.8000000000000007"/>
  </r>
  <r>
    <x v="2"/>
    <d v="2021-03-20T00:00:00"/>
    <s v="Day 3"/>
    <x v="113"/>
    <x v="102"/>
    <x v="77"/>
    <x v="1"/>
    <x v="12"/>
    <x v="0"/>
    <x v="0"/>
    <n v="147"/>
    <n v="16.2"/>
    <n v="16.2"/>
  </r>
  <r>
    <x v="2"/>
    <d v="2021-03-20T00:00:00"/>
    <s v="Day 3"/>
    <x v="113"/>
    <x v="102"/>
    <x v="77"/>
    <x v="1"/>
    <x v="12"/>
    <x v="0"/>
    <x v="0"/>
    <n v="114"/>
    <n v="6.8"/>
    <n v="6.8"/>
  </r>
  <r>
    <x v="2"/>
    <d v="2021-03-20T00:00:00"/>
    <s v="Day 3"/>
    <x v="113"/>
    <x v="102"/>
    <x v="77"/>
    <x v="1"/>
    <x v="12"/>
    <x v="0"/>
    <x v="1"/>
    <n v="115"/>
    <n v="6"/>
    <n v="6"/>
  </r>
  <r>
    <x v="2"/>
    <d v="2021-03-20T00:00:00"/>
    <s v="Day 3"/>
    <x v="110"/>
    <x v="99"/>
    <x v="36"/>
    <x v="1"/>
    <x v="12"/>
    <x v="3"/>
    <x v="7"/>
    <n v="46"/>
    <n v="1.3"/>
    <n v="1.3"/>
  </r>
  <r>
    <x v="2"/>
    <d v="2021-03-20T00:00:00"/>
    <s v="Day 3"/>
    <x v="112"/>
    <x v="101"/>
    <x v="76"/>
    <x v="1"/>
    <x v="12"/>
    <x v="0"/>
    <x v="1"/>
    <n v="116"/>
    <n v="6.2"/>
    <n v="6.2"/>
  </r>
  <r>
    <x v="2"/>
    <d v="2021-03-20T00:00:00"/>
    <s v="Day 3"/>
    <x v="111"/>
    <x v="100"/>
    <x v="75"/>
    <x v="1"/>
    <x v="12"/>
    <x v="0"/>
    <x v="0"/>
    <n v="101"/>
    <n v="4.5"/>
    <n v="4.5"/>
  </r>
  <r>
    <x v="2"/>
    <d v="2021-03-20T00:00:00"/>
    <s v="Day 3"/>
    <x v="111"/>
    <x v="100"/>
    <x v="75"/>
    <x v="1"/>
    <x v="12"/>
    <x v="0"/>
    <x v="0"/>
    <n v="110"/>
    <n v="6"/>
    <n v="6"/>
  </r>
  <r>
    <x v="2"/>
    <d v="2021-03-20T00:00:00"/>
    <s v="Day 3"/>
    <x v="109"/>
    <x v="98"/>
    <x v="74"/>
    <x v="2"/>
    <x v="12"/>
    <x v="0"/>
    <x v="12"/>
    <n v="41"/>
    <n v="1.1000000000000001"/>
    <n v="1.1000000000000001"/>
  </r>
  <r>
    <x v="2"/>
    <d v="2021-03-20T00:00:00"/>
    <s v="Day 3"/>
    <x v="109"/>
    <x v="98"/>
    <x v="74"/>
    <x v="2"/>
    <x v="12"/>
    <x v="1"/>
    <x v="7"/>
    <n v="52"/>
    <n v="1.4"/>
    <n v="1.4"/>
  </r>
  <r>
    <x v="2"/>
    <d v="2021-03-20T00:00:00"/>
    <s v="Day 3"/>
    <x v="109"/>
    <x v="98"/>
    <x v="74"/>
    <x v="2"/>
    <x v="12"/>
    <x v="0"/>
    <x v="10"/>
    <n v="68"/>
    <n v="1.1000000000000001"/>
    <n v="1.1000000000000001"/>
  </r>
  <r>
    <x v="2"/>
    <d v="2021-03-20T00:00:00"/>
    <s v="Day 3"/>
    <x v="108"/>
    <x v="97"/>
    <x v="73"/>
    <x v="2"/>
    <x v="12"/>
    <x v="0"/>
    <x v="0"/>
    <n v="135"/>
    <n v="12.1"/>
    <n v="12.1"/>
  </r>
  <r>
    <x v="2"/>
    <d v="2021-03-20T00:00:00"/>
    <s v="Day 3"/>
    <x v="108"/>
    <x v="97"/>
    <x v="73"/>
    <x v="2"/>
    <x v="12"/>
    <x v="0"/>
    <x v="0"/>
    <n v="116"/>
    <n v="7.2"/>
    <n v="7.2"/>
  </r>
  <r>
    <x v="2"/>
    <d v="2021-03-20T00:00:00"/>
    <s v="Day 3"/>
    <x v="19"/>
    <x v="19"/>
    <x v="17"/>
    <x v="0"/>
    <x v="2"/>
    <x v="0"/>
    <x v="0"/>
    <n v="82"/>
    <n v="2.2000000000000002"/>
    <n v="2.2000000000000002"/>
  </r>
  <r>
    <x v="2"/>
    <d v="2021-03-20T00:00:00"/>
    <s v="Day 3"/>
    <x v="19"/>
    <x v="19"/>
    <x v="17"/>
    <x v="0"/>
    <x v="2"/>
    <x v="0"/>
    <x v="1"/>
    <n v="69"/>
    <n v="1"/>
    <n v="1"/>
  </r>
  <r>
    <x v="2"/>
    <d v="2021-03-20T00:00:00"/>
    <s v="Day 3"/>
    <x v="17"/>
    <x v="17"/>
    <x v="16"/>
    <x v="0"/>
    <x v="2"/>
    <x v="0"/>
    <x v="0"/>
    <n v="123"/>
    <n v="8.8000000000000007"/>
    <n v="8.8000000000000007"/>
  </r>
  <r>
    <x v="2"/>
    <d v="2021-03-20T00:00:00"/>
    <s v="Day 3"/>
    <x v="17"/>
    <x v="17"/>
    <x v="16"/>
    <x v="0"/>
    <x v="2"/>
    <x v="3"/>
    <x v="7"/>
    <n v="50"/>
    <n v="1.7"/>
    <n v="1.7"/>
  </r>
  <r>
    <x v="2"/>
    <d v="2021-03-20T00:00:00"/>
    <s v="Day 3"/>
    <x v="17"/>
    <x v="17"/>
    <x v="16"/>
    <x v="0"/>
    <x v="2"/>
    <x v="0"/>
    <x v="4"/>
    <n v="73"/>
    <n v="1.4"/>
    <n v="1.4"/>
  </r>
  <r>
    <x v="2"/>
    <d v="2021-03-20T00:00:00"/>
    <s v="Day 3"/>
    <x v="21"/>
    <x v="21"/>
    <x v="19"/>
    <x v="0"/>
    <x v="2"/>
    <x v="0"/>
    <x v="1"/>
    <n v="76"/>
    <n v="1.4"/>
    <n v="1.4"/>
  </r>
  <r>
    <x v="2"/>
    <d v="2021-03-20T00:00:00"/>
    <s v="Day 3"/>
    <x v="21"/>
    <x v="21"/>
    <x v="19"/>
    <x v="0"/>
    <x v="2"/>
    <x v="0"/>
    <x v="0"/>
    <n v="121"/>
    <n v="8.3000000000000007"/>
    <n v="8.3000000000000007"/>
  </r>
  <r>
    <x v="2"/>
    <d v="2021-03-20T00:00:00"/>
    <s v="Day 3"/>
    <x v="22"/>
    <x v="6"/>
    <x v="20"/>
    <x v="0"/>
    <x v="2"/>
    <x v="0"/>
    <x v="7"/>
    <m/>
    <s v=""/>
    <s v=""/>
  </r>
  <r>
    <x v="2"/>
    <d v="2021-03-20T00:00:00"/>
    <s v="Day 3"/>
    <x v="20"/>
    <x v="20"/>
    <x v="18"/>
    <x v="0"/>
    <x v="2"/>
    <x v="0"/>
    <x v="0"/>
    <n v="100"/>
    <n v="4.3"/>
    <n v="4.3"/>
  </r>
  <r>
    <x v="2"/>
    <d v="2021-03-20T00:00:00"/>
    <s v="Day 3"/>
    <x v="24"/>
    <x v="23"/>
    <x v="18"/>
    <x v="3"/>
    <x v="2"/>
    <x v="0"/>
    <x v="7"/>
    <m/>
    <s v=""/>
    <s v=""/>
  </r>
  <r>
    <x v="2"/>
    <d v="2021-03-20T00:00:00"/>
    <s v="Day 3"/>
    <x v="23"/>
    <x v="22"/>
    <x v="21"/>
    <x v="0"/>
    <x v="2"/>
    <x v="0"/>
    <x v="7"/>
    <m/>
    <s v=""/>
    <s v=""/>
  </r>
  <r>
    <x v="2"/>
    <d v="2021-03-20T00:00:00"/>
    <s v="Day 3"/>
    <x v="18"/>
    <x v="18"/>
    <x v="16"/>
    <x v="0"/>
    <x v="2"/>
    <x v="0"/>
    <x v="0"/>
    <n v="135"/>
    <n v="12.1"/>
    <n v="12.1"/>
  </r>
  <r>
    <x v="2"/>
    <d v="2021-03-20T00:00:00"/>
    <s v="Day 3"/>
    <x v="18"/>
    <x v="18"/>
    <x v="16"/>
    <x v="0"/>
    <x v="2"/>
    <x v="0"/>
    <x v="0"/>
    <n v="105"/>
    <n v="5.0999999999999996"/>
    <n v="5.0999999999999996"/>
  </r>
  <r>
    <x v="2"/>
    <d v="2021-03-20T00:00:00"/>
    <s v="Day 3"/>
    <x v="18"/>
    <x v="18"/>
    <x v="16"/>
    <x v="0"/>
    <x v="2"/>
    <x v="0"/>
    <x v="0"/>
    <n v="155"/>
    <n v="19.5"/>
    <n v="19.5"/>
  </r>
  <r>
    <x v="2"/>
    <d v="2021-03-20T00:00:00"/>
    <s v="Day 3"/>
    <x v="18"/>
    <x v="18"/>
    <x v="16"/>
    <x v="0"/>
    <x v="2"/>
    <x v="0"/>
    <x v="1"/>
    <n v="120"/>
    <n v="7"/>
    <n v="7"/>
  </r>
  <r>
    <x v="2"/>
    <d v="2021-03-20T00:00:00"/>
    <s v="Day 3"/>
    <x v="18"/>
    <x v="18"/>
    <x v="16"/>
    <x v="0"/>
    <x v="2"/>
    <x v="0"/>
    <x v="1"/>
    <n v="74"/>
    <n v="1.3"/>
    <n v="1.3"/>
  </r>
  <r>
    <x v="2"/>
    <d v="2021-03-20T00:00:00"/>
    <s v="Day 3"/>
    <x v="25"/>
    <x v="24"/>
    <x v="22"/>
    <x v="2"/>
    <x v="2"/>
    <x v="0"/>
    <x v="0"/>
    <n v="113"/>
    <n v="6.6"/>
    <n v="6.6"/>
  </r>
  <r>
    <x v="2"/>
    <d v="2021-03-20T00:00:00"/>
    <s v="Day 3"/>
    <x v="25"/>
    <x v="24"/>
    <x v="22"/>
    <x v="2"/>
    <x v="2"/>
    <x v="3"/>
    <x v="7"/>
    <n v="39"/>
    <n v="0.8"/>
    <n v="0.8"/>
  </r>
  <r>
    <x v="2"/>
    <d v="2021-03-20T00:00:00"/>
    <s v="Day 3"/>
    <x v="25"/>
    <x v="24"/>
    <x v="22"/>
    <x v="2"/>
    <x v="2"/>
    <x v="3"/>
    <x v="7"/>
    <n v="42"/>
    <n v="1"/>
    <n v="1"/>
  </r>
  <r>
    <x v="2"/>
    <d v="2021-03-20T00:00:00"/>
    <s v="Day 3"/>
    <x v="60"/>
    <x v="56"/>
    <x v="44"/>
    <x v="2"/>
    <x v="6"/>
    <x v="1"/>
    <x v="7"/>
    <n v="44"/>
    <n v="0.9"/>
    <n v="0.9"/>
  </r>
  <r>
    <x v="2"/>
    <d v="2021-03-20T00:00:00"/>
    <s v="Day 3"/>
    <x v="60"/>
    <x v="56"/>
    <x v="44"/>
    <x v="2"/>
    <x v="6"/>
    <x v="0"/>
    <x v="4"/>
    <n v="65"/>
    <n v="1"/>
    <n v="1"/>
  </r>
  <r>
    <x v="2"/>
    <d v="2021-03-20T00:00:00"/>
    <s v="Day 3"/>
    <x v="60"/>
    <x v="56"/>
    <x v="44"/>
    <x v="2"/>
    <x v="6"/>
    <x v="1"/>
    <x v="7"/>
    <n v="41"/>
    <n v="0.7"/>
    <n v="0.7"/>
  </r>
  <r>
    <x v="2"/>
    <d v="2021-03-20T00:00:00"/>
    <s v="Day 3"/>
    <x v="58"/>
    <x v="54"/>
    <x v="44"/>
    <x v="0"/>
    <x v="6"/>
    <x v="0"/>
    <x v="0"/>
    <n v="141"/>
    <n v="14.1"/>
    <n v="14.1"/>
  </r>
  <r>
    <x v="2"/>
    <d v="2021-03-20T00:00:00"/>
    <s v="Day 3"/>
    <x v="58"/>
    <x v="54"/>
    <x v="44"/>
    <x v="0"/>
    <x v="6"/>
    <x v="0"/>
    <x v="1"/>
    <n v="124"/>
    <n v="7.9"/>
    <n v="7.9"/>
  </r>
  <r>
    <x v="2"/>
    <d v="2021-03-20T00:00:00"/>
    <s v="Day 3"/>
    <x v="58"/>
    <x v="54"/>
    <x v="44"/>
    <x v="0"/>
    <x v="6"/>
    <x v="0"/>
    <x v="8"/>
    <n v="77"/>
    <n v="5.8"/>
    <n v="5.8"/>
  </r>
  <r>
    <x v="2"/>
    <d v="2021-03-20T00:00:00"/>
    <s v="Day 3"/>
    <x v="55"/>
    <x v="51"/>
    <x v="42"/>
    <x v="0"/>
    <x v="6"/>
    <x v="0"/>
    <x v="0"/>
    <n v="100"/>
    <n v="4.3"/>
    <n v="4.3"/>
  </r>
  <r>
    <x v="2"/>
    <d v="2021-03-20T00:00:00"/>
    <s v="Day 3"/>
    <x v="57"/>
    <x v="53"/>
    <x v="5"/>
    <x v="0"/>
    <x v="6"/>
    <x v="0"/>
    <x v="7"/>
    <m/>
    <s v=""/>
    <s v=""/>
  </r>
  <r>
    <x v="2"/>
    <d v="2021-03-20T00:00:00"/>
    <s v="Day 3"/>
    <x v="53"/>
    <x v="49"/>
    <x v="0"/>
    <x v="0"/>
    <x v="6"/>
    <x v="0"/>
    <x v="0"/>
    <n v="114"/>
    <n v="6.8"/>
    <n v="6.8"/>
  </r>
  <r>
    <x v="2"/>
    <d v="2021-03-20T00:00:00"/>
    <s v="Day 3"/>
    <x v="53"/>
    <x v="49"/>
    <x v="0"/>
    <x v="0"/>
    <x v="6"/>
    <x v="0"/>
    <x v="0"/>
    <n v="152"/>
    <n v="18.2"/>
    <n v="18.2"/>
  </r>
  <r>
    <x v="2"/>
    <d v="2021-03-20T00:00:00"/>
    <s v="Day 3"/>
    <x v="53"/>
    <x v="49"/>
    <x v="0"/>
    <x v="0"/>
    <x v="6"/>
    <x v="0"/>
    <x v="0"/>
    <n v="87"/>
    <n v="2.7"/>
    <n v="2.7"/>
  </r>
  <r>
    <x v="2"/>
    <d v="2021-03-20T00:00:00"/>
    <s v="Day 3"/>
    <x v="53"/>
    <x v="49"/>
    <x v="0"/>
    <x v="0"/>
    <x v="6"/>
    <x v="0"/>
    <x v="0"/>
    <n v="104"/>
    <n v="5"/>
    <n v="5"/>
  </r>
  <r>
    <x v="2"/>
    <d v="2021-03-20T00:00:00"/>
    <s v="Day 3"/>
    <x v="56"/>
    <x v="52"/>
    <x v="43"/>
    <x v="0"/>
    <x v="6"/>
    <x v="0"/>
    <x v="0"/>
    <n v="108"/>
    <n v="5.6"/>
    <n v="5.6"/>
  </r>
  <r>
    <x v="2"/>
    <d v="2021-03-20T00:00:00"/>
    <s v="Day 3"/>
    <x v="54"/>
    <x v="50"/>
    <x v="41"/>
    <x v="0"/>
    <x v="6"/>
    <x v="0"/>
    <x v="0"/>
    <n v="106"/>
    <n v="5.3"/>
    <n v="5.3"/>
  </r>
  <r>
    <x v="2"/>
    <d v="2021-03-20T00:00:00"/>
    <s v="Day 3"/>
    <x v="54"/>
    <x v="50"/>
    <x v="41"/>
    <x v="0"/>
    <x v="6"/>
    <x v="0"/>
    <x v="0"/>
    <n v="122"/>
    <n v="8.6"/>
    <n v="8.6"/>
  </r>
  <r>
    <x v="2"/>
    <d v="2021-03-20T00:00:00"/>
    <s v="Day 3"/>
    <x v="54"/>
    <x v="50"/>
    <x v="41"/>
    <x v="0"/>
    <x v="6"/>
    <x v="0"/>
    <x v="0"/>
    <n v="101"/>
    <n v="4.5"/>
    <n v="4.5"/>
  </r>
  <r>
    <x v="2"/>
    <d v="2021-03-20T00:00:00"/>
    <s v="Day 3"/>
    <x v="54"/>
    <x v="50"/>
    <x v="41"/>
    <x v="0"/>
    <x v="6"/>
    <x v="0"/>
    <x v="0"/>
    <n v="154"/>
    <n v="19.100000000000001"/>
    <n v="19.100000000000001"/>
  </r>
  <r>
    <x v="2"/>
    <d v="2021-03-20T00:00:00"/>
    <s v="Day 3"/>
    <x v="59"/>
    <x v="55"/>
    <x v="45"/>
    <x v="0"/>
    <x v="6"/>
    <x v="0"/>
    <x v="7"/>
    <m/>
    <s v=""/>
    <s v=""/>
  </r>
  <r>
    <x v="2"/>
    <d v="2021-03-20T00:00:00"/>
    <s v="Day 3"/>
    <x v="93"/>
    <x v="82"/>
    <x v="63"/>
    <x v="0"/>
    <x v="10"/>
    <x v="3"/>
    <x v="7"/>
    <n v="40"/>
    <n v="0.9"/>
    <n v="0.9"/>
  </r>
  <r>
    <x v="2"/>
    <d v="2021-03-20T00:00:00"/>
    <s v="Day 3"/>
    <x v="88"/>
    <x v="17"/>
    <x v="60"/>
    <x v="0"/>
    <x v="10"/>
    <x v="3"/>
    <x v="7"/>
    <n v="47"/>
    <n v="1.4"/>
    <n v="1.4"/>
  </r>
  <r>
    <x v="2"/>
    <d v="2021-03-20T00:00:00"/>
    <s v="Day 3"/>
    <x v="88"/>
    <x v="17"/>
    <x v="60"/>
    <x v="0"/>
    <x v="10"/>
    <x v="0"/>
    <x v="0"/>
    <n v="124"/>
    <n v="9.1"/>
    <n v="9.1"/>
  </r>
  <r>
    <x v="2"/>
    <d v="2021-03-20T00:00:00"/>
    <s v="Day 3"/>
    <x v="92"/>
    <x v="81"/>
    <x v="62"/>
    <x v="0"/>
    <x v="10"/>
    <x v="0"/>
    <x v="0"/>
    <n v="153"/>
    <n v="18.600000000000001"/>
    <n v="18.600000000000001"/>
  </r>
  <r>
    <x v="2"/>
    <d v="2021-03-20T00:00:00"/>
    <s v="Day 3"/>
    <x v="92"/>
    <x v="81"/>
    <x v="62"/>
    <x v="0"/>
    <x v="10"/>
    <x v="0"/>
    <x v="0"/>
    <n v="150"/>
    <n v="17.399999999999999"/>
    <n v="17.399999999999999"/>
  </r>
  <r>
    <x v="2"/>
    <d v="2021-03-20T00:00:00"/>
    <s v="Day 3"/>
    <x v="92"/>
    <x v="81"/>
    <x v="62"/>
    <x v="0"/>
    <x v="10"/>
    <x v="0"/>
    <x v="1"/>
    <n v="83"/>
    <n v="1.9"/>
    <n v="1.9"/>
  </r>
  <r>
    <x v="2"/>
    <d v="2021-03-20T00:00:00"/>
    <s v="Day 3"/>
    <x v="92"/>
    <x v="81"/>
    <x v="62"/>
    <x v="0"/>
    <x v="10"/>
    <x v="0"/>
    <x v="4"/>
    <n v="81"/>
    <n v="1.9"/>
    <n v="1.9"/>
  </r>
  <r>
    <x v="2"/>
    <d v="2021-03-20T00:00:00"/>
    <s v="Day 3"/>
    <x v="91"/>
    <x v="80"/>
    <x v="43"/>
    <x v="0"/>
    <x v="10"/>
    <x v="0"/>
    <x v="9"/>
    <n v="55"/>
    <n v="2"/>
    <n v="2"/>
  </r>
  <r>
    <x v="2"/>
    <d v="2021-03-20T00:00:00"/>
    <s v="Day 3"/>
    <x v="89"/>
    <x v="79"/>
    <x v="61"/>
    <x v="4"/>
    <x v="10"/>
    <x v="0"/>
    <x v="0"/>
    <n v="101"/>
    <n v="4.5"/>
    <n v="4.5"/>
  </r>
  <r>
    <x v="2"/>
    <d v="2021-03-20T00:00:00"/>
    <s v="Day 3"/>
    <x v="94"/>
    <x v="83"/>
    <x v="64"/>
    <x v="0"/>
    <x v="10"/>
    <x v="0"/>
    <x v="4"/>
    <n v="84"/>
    <n v="2.2000000000000002"/>
    <n v="2.2000000000000002"/>
  </r>
  <r>
    <x v="2"/>
    <d v="2021-03-20T00:00:00"/>
    <s v="Day 3"/>
    <x v="94"/>
    <x v="83"/>
    <x v="64"/>
    <x v="0"/>
    <x v="10"/>
    <x v="0"/>
    <x v="0"/>
    <n v="112"/>
    <n v="6.4"/>
    <n v="6.4"/>
  </r>
  <r>
    <x v="2"/>
    <d v="2021-03-20T00:00:00"/>
    <s v="Day 3"/>
    <x v="94"/>
    <x v="83"/>
    <x v="64"/>
    <x v="0"/>
    <x v="10"/>
    <x v="0"/>
    <x v="0"/>
    <n v="116"/>
    <n v="7.2"/>
    <n v="7.2"/>
  </r>
  <r>
    <x v="2"/>
    <d v="2021-03-20T00:00:00"/>
    <s v="Day 3"/>
    <x v="94"/>
    <x v="83"/>
    <x v="64"/>
    <x v="0"/>
    <x v="10"/>
    <x v="0"/>
    <x v="0"/>
    <n v="92"/>
    <n v="3.3"/>
    <n v="3.3"/>
  </r>
  <r>
    <x v="2"/>
    <d v="2021-03-20T00:00:00"/>
    <s v="Day 3"/>
    <x v="94"/>
    <x v="83"/>
    <x v="64"/>
    <x v="0"/>
    <x v="10"/>
    <x v="0"/>
    <x v="0"/>
    <n v="106"/>
    <n v="5.3"/>
    <n v="5.3"/>
  </r>
  <r>
    <x v="2"/>
    <d v="2021-03-20T00:00:00"/>
    <s v="Day 3"/>
    <x v="90"/>
    <x v="13"/>
    <x v="17"/>
    <x v="0"/>
    <x v="10"/>
    <x v="0"/>
    <x v="0"/>
    <n v="109"/>
    <n v="5.8"/>
    <n v="5.8"/>
  </r>
  <r>
    <x v="2"/>
    <d v="2021-03-20T00:00:00"/>
    <s v="Day 3"/>
    <x v="90"/>
    <x v="13"/>
    <x v="17"/>
    <x v="0"/>
    <x v="10"/>
    <x v="0"/>
    <x v="8"/>
    <n v="64"/>
    <n v="3.8"/>
    <n v="3.8"/>
  </r>
  <r>
    <x v="2"/>
    <d v="2021-03-20T00:00:00"/>
    <s v="Day 3"/>
    <x v="132"/>
    <x v="61"/>
    <x v="84"/>
    <x v="2"/>
    <x v="13"/>
    <x v="0"/>
    <x v="0"/>
    <n v="141"/>
    <n v="14.1"/>
    <n v="14.1"/>
  </r>
  <r>
    <x v="2"/>
    <d v="2021-03-20T00:00:00"/>
    <s v="Day 3"/>
    <x v="121"/>
    <x v="26"/>
    <x v="84"/>
    <x v="3"/>
    <x v="13"/>
    <x v="0"/>
    <x v="0"/>
    <n v="137"/>
    <n v="12.8"/>
    <n v="12.8"/>
  </r>
  <r>
    <x v="2"/>
    <d v="2021-03-20T00:00:00"/>
    <s v="Day 3"/>
    <x v="121"/>
    <x v="26"/>
    <x v="84"/>
    <x v="3"/>
    <x v="13"/>
    <x v="0"/>
    <x v="0"/>
    <n v="110"/>
    <n v="6"/>
    <n v="6"/>
  </r>
  <r>
    <x v="2"/>
    <d v="2021-03-20T00:00:00"/>
    <s v="Day 3"/>
    <x v="124"/>
    <x v="109"/>
    <x v="87"/>
    <x v="3"/>
    <x v="13"/>
    <x v="0"/>
    <x v="7"/>
    <m/>
    <s v=""/>
    <s v=""/>
  </r>
  <r>
    <x v="2"/>
    <d v="2021-03-20T00:00:00"/>
    <s v="Day 3"/>
    <x v="122"/>
    <x v="107"/>
    <x v="85"/>
    <x v="3"/>
    <x v="13"/>
    <x v="0"/>
    <x v="0"/>
    <n v="156"/>
    <n v="19.899999999999999"/>
    <n v="19.899999999999999"/>
  </r>
  <r>
    <x v="2"/>
    <d v="2021-03-20T00:00:00"/>
    <s v="Day 3"/>
    <x v="122"/>
    <x v="107"/>
    <x v="85"/>
    <x v="3"/>
    <x v="13"/>
    <x v="0"/>
    <x v="6"/>
    <n v="47"/>
    <n v="1.8"/>
    <n v="1.8"/>
  </r>
  <r>
    <x v="2"/>
    <d v="2021-03-20T00:00:00"/>
    <s v="Day 3"/>
    <x v="123"/>
    <x v="108"/>
    <x v="86"/>
    <x v="3"/>
    <x v="13"/>
    <x v="0"/>
    <x v="7"/>
    <m/>
    <s v=""/>
    <s v=""/>
  </r>
  <r>
    <x v="2"/>
    <d v="2021-03-20T00:00:00"/>
    <s v="Day 3"/>
    <x v="125"/>
    <x v="110"/>
    <x v="59"/>
    <x v="0"/>
    <x v="13"/>
    <x v="0"/>
    <x v="0"/>
    <n v="118"/>
    <n v="7.6"/>
    <n v="7.6"/>
  </r>
  <r>
    <x v="2"/>
    <d v="2021-03-20T00:00:00"/>
    <s v="Day 3"/>
    <x v="125"/>
    <x v="110"/>
    <x v="59"/>
    <x v="0"/>
    <x v="13"/>
    <x v="0"/>
    <x v="0"/>
    <n v="100"/>
    <n v="4.3"/>
    <n v="4.3"/>
  </r>
  <r>
    <x v="2"/>
    <d v="2021-03-20T00:00:00"/>
    <s v="Day 3"/>
    <x v="125"/>
    <x v="110"/>
    <x v="59"/>
    <x v="0"/>
    <x v="13"/>
    <x v="0"/>
    <x v="0"/>
    <n v="112"/>
    <n v="6.4"/>
    <n v="6.4"/>
  </r>
  <r>
    <x v="2"/>
    <d v="2021-03-20T00:00:00"/>
    <s v="Day 3"/>
    <x v="125"/>
    <x v="110"/>
    <x v="59"/>
    <x v="0"/>
    <x v="13"/>
    <x v="0"/>
    <x v="0"/>
    <n v="155"/>
    <n v="19.5"/>
    <n v="19.5"/>
  </r>
  <r>
    <x v="2"/>
    <d v="2021-03-20T00:00:00"/>
    <s v="Day 3"/>
    <x v="125"/>
    <x v="110"/>
    <x v="59"/>
    <x v="0"/>
    <x v="13"/>
    <x v="0"/>
    <x v="0"/>
    <n v="157"/>
    <n v="20.399999999999999"/>
    <n v="20.399999999999999"/>
  </r>
  <r>
    <x v="2"/>
    <d v="2021-03-20T00:00:00"/>
    <s v="Day 3"/>
    <x v="125"/>
    <x v="110"/>
    <x v="59"/>
    <x v="0"/>
    <x v="13"/>
    <x v="0"/>
    <x v="0"/>
    <n v="149"/>
    <n v="17"/>
    <n v="17"/>
  </r>
  <r>
    <x v="2"/>
    <d v="2021-03-20T00:00:00"/>
    <s v="Day 3"/>
    <x v="125"/>
    <x v="110"/>
    <x v="59"/>
    <x v="0"/>
    <x v="13"/>
    <x v="0"/>
    <x v="1"/>
    <n v="69"/>
    <n v="1"/>
    <n v="1"/>
  </r>
  <r>
    <x v="2"/>
    <d v="2021-03-20T00:00:00"/>
    <s v="Day 3"/>
    <x v="125"/>
    <x v="110"/>
    <x v="59"/>
    <x v="0"/>
    <x v="13"/>
    <x v="0"/>
    <x v="1"/>
    <n v="111"/>
    <n v="5.3"/>
    <n v="5.3"/>
  </r>
  <r>
    <x v="2"/>
    <d v="2021-03-20T00:00:00"/>
    <s v="Day 3"/>
    <x v="127"/>
    <x v="90"/>
    <x v="89"/>
    <x v="0"/>
    <x v="13"/>
    <x v="0"/>
    <x v="0"/>
    <n v="117"/>
    <n v="7.4"/>
    <n v="7.4"/>
  </r>
  <r>
    <x v="2"/>
    <d v="2021-03-20T00:00:00"/>
    <s v="Day 3"/>
    <x v="127"/>
    <x v="90"/>
    <x v="89"/>
    <x v="0"/>
    <x v="13"/>
    <x v="0"/>
    <x v="0"/>
    <n v="92"/>
    <n v="3.3"/>
    <n v="3.3"/>
  </r>
  <r>
    <x v="2"/>
    <d v="2021-03-20T00:00:00"/>
    <s v="Day 3"/>
    <x v="127"/>
    <x v="90"/>
    <x v="89"/>
    <x v="0"/>
    <x v="13"/>
    <x v="0"/>
    <x v="0"/>
    <n v="94"/>
    <n v="3.5"/>
    <n v="3.5"/>
  </r>
  <r>
    <x v="2"/>
    <d v="2021-03-20T00:00:00"/>
    <s v="Day 3"/>
    <x v="127"/>
    <x v="90"/>
    <x v="89"/>
    <x v="0"/>
    <x v="13"/>
    <x v="0"/>
    <x v="0"/>
    <n v="127"/>
    <n v="9.8000000000000007"/>
    <n v="9.8000000000000007"/>
  </r>
  <r>
    <x v="2"/>
    <d v="2021-03-20T00:00:00"/>
    <s v="Day 3"/>
    <x v="127"/>
    <x v="90"/>
    <x v="89"/>
    <x v="0"/>
    <x v="13"/>
    <x v="0"/>
    <x v="0"/>
    <n v="102"/>
    <n v="4.5999999999999996"/>
    <n v="4.5999999999999996"/>
  </r>
  <r>
    <x v="2"/>
    <d v="2021-03-20T00:00:00"/>
    <s v="Day 3"/>
    <x v="127"/>
    <x v="90"/>
    <x v="89"/>
    <x v="0"/>
    <x v="13"/>
    <x v="0"/>
    <x v="0"/>
    <n v="95"/>
    <n v="3.6"/>
    <n v="3.6"/>
  </r>
  <r>
    <x v="2"/>
    <d v="2021-03-20T00:00:00"/>
    <s v="Day 3"/>
    <x v="127"/>
    <x v="90"/>
    <x v="89"/>
    <x v="0"/>
    <x v="13"/>
    <x v="0"/>
    <x v="0"/>
    <n v="115"/>
    <n v="7"/>
    <n v="7"/>
  </r>
  <r>
    <x v="2"/>
    <d v="2021-03-20T00:00:00"/>
    <s v="Day 3"/>
    <x v="127"/>
    <x v="90"/>
    <x v="89"/>
    <x v="0"/>
    <x v="13"/>
    <x v="0"/>
    <x v="0"/>
    <n v="110"/>
    <n v="6"/>
    <n v="6"/>
  </r>
  <r>
    <x v="2"/>
    <d v="2021-03-20T00:00:00"/>
    <s v="Day 3"/>
    <x v="127"/>
    <x v="90"/>
    <x v="89"/>
    <x v="0"/>
    <x v="13"/>
    <x v="0"/>
    <x v="0"/>
    <n v="99"/>
    <n v="4.2"/>
    <n v="4.2"/>
  </r>
  <r>
    <x v="2"/>
    <d v="2021-03-20T00:00:00"/>
    <s v="Day 3"/>
    <x v="127"/>
    <x v="90"/>
    <x v="89"/>
    <x v="0"/>
    <x v="13"/>
    <x v="0"/>
    <x v="0"/>
    <n v="144"/>
    <n v="15.1"/>
    <n v="15.1"/>
  </r>
  <r>
    <x v="2"/>
    <d v="2021-03-20T00:00:00"/>
    <s v="Day 3"/>
    <x v="127"/>
    <x v="90"/>
    <x v="89"/>
    <x v="0"/>
    <x v="13"/>
    <x v="0"/>
    <x v="8"/>
    <n v="55"/>
    <n v="2.7"/>
    <n v="2.7"/>
  </r>
  <r>
    <x v="2"/>
    <d v="2021-03-20T00:00:00"/>
    <s v="Day 3"/>
    <x v="127"/>
    <x v="90"/>
    <x v="89"/>
    <x v="0"/>
    <x v="13"/>
    <x v="0"/>
    <x v="5"/>
    <n v="64"/>
    <n v="2.1"/>
    <n v="2.1"/>
  </r>
  <r>
    <x v="2"/>
    <d v="2021-03-20T00:00:00"/>
    <s v="Day 3"/>
    <x v="131"/>
    <x v="6"/>
    <x v="1"/>
    <x v="0"/>
    <x v="13"/>
    <x v="0"/>
    <x v="0"/>
    <n v="121"/>
    <n v="8.3000000000000007"/>
    <n v="8.3000000000000007"/>
  </r>
  <r>
    <x v="2"/>
    <d v="2021-03-20T00:00:00"/>
    <s v="Day 3"/>
    <x v="131"/>
    <x v="6"/>
    <x v="1"/>
    <x v="0"/>
    <x v="13"/>
    <x v="0"/>
    <x v="0"/>
    <n v="94"/>
    <n v="3.5"/>
    <n v="3.5"/>
  </r>
  <r>
    <x v="2"/>
    <d v="2021-03-20T00:00:00"/>
    <s v="Day 3"/>
    <x v="131"/>
    <x v="6"/>
    <x v="1"/>
    <x v="0"/>
    <x v="13"/>
    <x v="0"/>
    <x v="8"/>
    <n v="78"/>
    <n v="6"/>
    <n v="6"/>
  </r>
  <r>
    <x v="2"/>
    <d v="2021-03-20T00:00:00"/>
    <s v="Day 3"/>
    <x v="129"/>
    <x v="112"/>
    <x v="59"/>
    <x v="0"/>
    <x v="13"/>
    <x v="0"/>
    <x v="0"/>
    <n v="92"/>
    <n v="3.3"/>
    <n v="3.3"/>
  </r>
  <r>
    <x v="2"/>
    <d v="2021-03-20T00:00:00"/>
    <s v="Day 3"/>
    <x v="129"/>
    <x v="112"/>
    <x v="59"/>
    <x v="0"/>
    <x v="13"/>
    <x v="0"/>
    <x v="0"/>
    <n v="128"/>
    <n v="10.1"/>
    <n v="10.1"/>
  </r>
  <r>
    <x v="2"/>
    <d v="2021-03-20T00:00:00"/>
    <s v="Day 3"/>
    <x v="129"/>
    <x v="112"/>
    <x v="59"/>
    <x v="0"/>
    <x v="13"/>
    <x v="0"/>
    <x v="0"/>
    <n v="106"/>
    <n v="5.3"/>
    <n v="5.3"/>
  </r>
  <r>
    <x v="2"/>
    <d v="2021-03-20T00:00:00"/>
    <s v="Day 3"/>
    <x v="129"/>
    <x v="112"/>
    <x v="59"/>
    <x v="0"/>
    <x v="13"/>
    <x v="0"/>
    <x v="0"/>
    <n v="111"/>
    <n v="6.2"/>
    <n v="6.2"/>
  </r>
  <r>
    <x v="2"/>
    <d v="2021-03-20T00:00:00"/>
    <s v="Day 3"/>
    <x v="129"/>
    <x v="112"/>
    <x v="59"/>
    <x v="0"/>
    <x v="13"/>
    <x v="0"/>
    <x v="0"/>
    <n v="86"/>
    <n v="2.6"/>
    <n v="2.6"/>
  </r>
  <r>
    <x v="2"/>
    <d v="2021-03-20T00:00:00"/>
    <s v="Day 3"/>
    <x v="126"/>
    <x v="6"/>
    <x v="88"/>
    <x v="0"/>
    <x v="13"/>
    <x v="0"/>
    <x v="0"/>
    <n v="153"/>
    <n v="18.600000000000001"/>
    <n v="18.600000000000001"/>
  </r>
  <r>
    <x v="2"/>
    <d v="2021-03-20T00:00:00"/>
    <s v="Day 3"/>
    <x v="126"/>
    <x v="6"/>
    <x v="88"/>
    <x v="0"/>
    <x v="13"/>
    <x v="0"/>
    <x v="0"/>
    <n v="146"/>
    <n v="15.9"/>
    <n v="15.9"/>
  </r>
  <r>
    <x v="2"/>
    <d v="2021-03-20T00:00:00"/>
    <s v="Day 3"/>
    <x v="128"/>
    <x v="111"/>
    <x v="84"/>
    <x v="0"/>
    <x v="13"/>
    <x v="0"/>
    <x v="0"/>
    <n v="141"/>
    <n v="14.1"/>
    <n v="14.1"/>
  </r>
  <r>
    <x v="2"/>
    <d v="2021-03-20T00:00:00"/>
    <s v="Day 3"/>
    <x v="128"/>
    <x v="111"/>
    <x v="84"/>
    <x v="0"/>
    <x v="13"/>
    <x v="0"/>
    <x v="0"/>
    <n v="150"/>
    <n v="17.399999999999999"/>
    <n v="17.399999999999999"/>
  </r>
  <r>
    <x v="2"/>
    <d v="2021-03-20T00:00:00"/>
    <s v="Day 3"/>
    <x v="128"/>
    <x v="111"/>
    <x v="84"/>
    <x v="0"/>
    <x v="13"/>
    <x v="0"/>
    <x v="0"/>
    <n v="148"/>
    <n v="16.600000000000001"/>
    <n v="16.600000000000001"/>
  </r>
  <r>
    <x v="2"/>
    <d v="2021-03-20T00:00:00"/>
    <s v="Day 3"/>
    <x v="128"/>
    <x v="111"/>
    <x v="84"/>
    <x v="0"/>
    <x v="13"/>
    <x v="0"/>
    <x v="0"/>
    <n v="105"/>
    <n v="5.0999999999999996"/>
    <n v="5.0999999999999996"/>
  </r>
  <r>
    <x v="2"/>
    <d v="2021-03-20T00:00:00"/>
    <s v="Day 3"/>
    <x v="128"/>
    <x v="111"/>
    <x v="84"/>
    <x v="0"/>
    <x v="13"/>
    <x v="0"/>
    <x v="0"/>
    <n v="85"/>
    <n v="2.5"/>
    <n v="2.5"/>
  </r>
  <r>
    <x v="2"/>
    <d v="2021-03-20T00:00:00"/>
    <s v="Day 3"/>
    <x v="128"/>
    <x v="111"/>
    <x v="84"/>
    <x v="0"/>
    <x v="13"/>
    <x v="0"/>
    <x v="1"/>
    <n v="117"/>
    <n v="6.4"/>
    <n v="6.4"/>
  </r>
  <r>
    <x v="2"/>
    <d v="2021-03-20T00:00:00"/>
    <s v="Day 3"/>
    <x v="128"/>
    <x v="111"/>
    <x v="84"/>
    <x v="0"/>
    <x v="13"/>
    <x v="0"/>
    <x v="1"/>
    <n v="126"/>
    <n v="8.3000000000000007"/>
    <n v="8.3000000000000007"/>
  </r>
  <r>
    <x v="2"/>
    <d v="2021-03-20T00:00:00"/>
    <s v="Day 3"/>
    <x v="128"/>
    <x v="111"/>
    <x v="84"/>
    <x v="0"/>
    <x v="13"/>
    <x v="0"/>
    <x v="1"/>
    <n v="70"/>
    <n v="1.1000000000000001"/>
    <n v="1.1000000000000001"/>
  </r>
  <r>
    <x v="2"/>
    <d v="2021-03-20T00:00:00"/>
    <s v="Day 3"/>
    <x v="128"/>
    <x v="111"/>
    <x v="84"/>
    <x v="0"/>
    <x v="13"/>
    <x v="0"/>
    <x v="8"/>
    <n v="68"/>
    <n v="4.4000000000000004"/>
    <n v="4.4000000000000004"/>
  </r>
  <r>
    <x v="2"/>
    <d v="2021-03-20T00:00:00"/>
    <s v="Day 3"/>
    <x v="130"/>
    <x v="113"/>
    <x v="90"/>
    <x v="0"/>
    <x v="13"/>
    <x v="0"/>
    <x v="0"/>
    <n v="118"/>
    <n v="7.6"/>
    <n v="7.6"/>
  </r>
  <r>
    <x v="2"/>
    <d v="2021-03-20T00:00:00"/>
    <s v="Day 3"/>
    <x v="130"/>
    <x v="113"/>
    <x v="90"/>
    <x v="0"/>
    <x v="13"/>
    <x v="0"/>
    <x v="0"/>
    <n v="119"/>
    <n v="7.9"/>
    <n v="7.9"/>
  </r>
  <r>
    <x v="2"/>
    <d v="2021-03-20T00:00:00"/>
    <s v="Day 3"/>
    <x v="130"/>
    <x v="113"/>
    <x v="90"/>
    <x v="0"/>
    <x v="13"/>
    <x v="0"/>
    <x v="0"/>
    <n v="73"/>
    <n v="1.4"/>
    <n v="1.4"/>
  </r>
  <r>
    <x v="2"/>
    <d v="2021-03-20T00:00:00"/>
    <s v="Day 3"/>
    <x v="130"/>
    <x v="113"/>
    <x v="90"/>
    <x v="0"/>
    <x v="13"/>
    <x v="0"/>
    <x v="0"/>
    <n v="101"/>
    <n v="4.5"/>
    <n v="4.5"/>
  </r>
  <r>
    <x v="2"/>
    <d v="2021-03-20T00:00:00"/>
    <s v="Day 3"/>
    <x v="130"/>
    <x v="113"/>
    <x v="90"/>
    <x v="0"/>
    <x v="13"/>
    <x v="0"/>
    <x v="10"/>
    <n v="67"/>
    <n v="1"/>
    <n v="1"/>
  </r>
  <r>
    <x v="2"/>
    <d v="2021-03-20T00:00:00"/>
    <s v="Day 3"/>
    <x v="62"/>
    <x v="58"/>
    <x v="47"/>
    <x v="0"/>
    <x v="7"/>
    <x v="0"/>
    <x v="0"/>
    <n v="148"/>
    <n v="16.600000000000001"/>
    <n v="16.600000000000001"/>
  </r>
  <r>
    <x v="2"/>
    <d v="2021-03-20T00:00:00"/>
    <s v="Day 3"/>
    <x v="62"/>
    <x v="58"/>
    <x v="47"/>
    <x v="0"/>
    <x v="7"/>
    <x v="0"/>
    <x v="0"/>
    <n v="116"/>
    <n v="7.2"/>
    <n v="7.2"/>
  </r>
  <r>
    <x v="2"/>
    <d v="2021-03-20T00:00:00"/>
    <s v="Day 3"/>
    <x v="66"/>
    <x v="62"/>
    <x v="50"/>
    <x v="0"/>
    <x v="7"/>
    <x v="0"/>
    <x v="7"/>
    <m/>
    <s v=""/>
    <s v=""/>
  </r>
  <r>
    <x v="2"/>
    <d v="2021-03-20T00:00:00"/>
    <s v="Day 3"/>
    <x v="65"/>
    <x v="61"/>
    <x v="21"/>
    <x v="0"/>
    <x v="7"/>
    <x v="0"/>
    <x v="7"/>
    <m/>
    <s v=""/>
    <s v=""/>
  </r>
  <r>
    <x v="2"/>
    <d v="2021-03-20T00:00:00"/>
    <s v="Day 3"/>
    <x v="64"/>
    <x v="60"/>
    <x v="49"/>
    <x v="0"/>
    <x v="7"/>
    <x v="0"/>
    <x v="0"/>
    <n v="113"/>
    <n v="6.6"/>
    <n v="6.6"/>
  </r>
  <r>
    <x v="2"/>
    <d v="2021-03-20T00:00:00"/>
    <s v="Day 3"/>
    <x v="64"/>
    <x v="60"/>
    <x v="49"/>
    <x v="0"/>
    <x v="7"/>
    <x v="0"/>
    <x v="0"/>
    <n v="97"/>
    <n v="3.9"/>
    <n v="3.9"/>
  </r>
  <r>
    <x v="2"/>
    <d v="2021-03-20T00:00:00"/>
    <s v="Day 3"/>
    <x v="61"/>
    <x v="57"/>
    <x v="46"/>
    <x v="0"/>
    <x v="7"/>
    <x v="0"/>
    <x v="7"/>
    <m/>
    <s v=""/>
    <s v=""/>
  </r>
  <r>
    <x v="2"/>
    <d v="2021-03-20T00:00:00"/>
    <s v="Day 3"/>
    <x v="63"/>
    <x v="59"/>
    <x v="48"/>
    <x v="0"/>
    <x v="7"/>
    <x v="0"/>
    <x v="0"/>
    <n v="112"/>
    <n v="6.4"/>
    <n v="6.4"/>
  </r>
  <r>
    <x v="2"/>
    <d v="2021-03-20T00:00:00"/>
    <s v="Day 3"/>
    <x v="63"/>
    <x v="59"/>
    <x v="48"/>
    <x v="0"/>
    <x v="7"/>
    <x v="0"/>
    <x v="1"/>
    <n v="95"/>
    <n v="3.1"/>
    <n v="3.1"/>
  </r>
  <r>
    <x v="2"/>
    <d v="2021-03-20T00:00:00"/>
    <s v="Day 3"/>
    <x v="63"/>
    <x v="59"/>
    <x v="48"/>
    <x v="0"/>
    <x v="7"/>
    <x v="0"/>
    <x v="6"/>
    <n v="70"/>
    <n v="6.2"/>
    <n v="6.2"/>
  </r>
  <r>
    <x v="2"/>
    <d v="2021-03-20T00:00:00"/>
    <s v="Day 3"/>
    <x v="67"/>
    <x v="63"/>
    <x v="51"/>
    <x v="0"/>
    <x v="7"/>
    <x v="0"/>
    <x v="0"/>
    <n v="111"/>
    <n v="6.2"/>
    <n v="6.2"/>
  </r>
  <r>
    <x v="2"/>
    <d v="2021-03-20T00:00:00"/>
    <s v="Day 3"/>
    <x v="69"/>
    <x v="65"/>
    <x v="52"/>
    <x v="3"/>
    <x v="7"/>
    <x v="0"/>
    <x v="7"/>
    <m/>
    <s v=""/>
    <s v=""/>
  </r>
  <r>
    <x v="2"/>
    <d v="2021-03-20T00:00:00"/>
    <s v="Day 3"/>
    <x v="70"/>
    <x v="66"/>
    <x v="46"/>
    <x v="3"/>
    <x v="7"/>
    <x v="0"/>
    <x v="4"/>
    <n v="76"/>
    <n v="1.6"/>
    <n v="1.6"/>
  </r>
  <r>
    <x v="2"/>
    <d v="2021-03-20T00:00:00"/>
    <s v="Day 3"/>
    <x v="68"/>
    <x v="64"/>
    <x v="48"/>
    <x v="3"/>
    <x v="7"/>
    <x v="0"/>
    <x v="7"/>
    <m/>
    <s v=""/>
    <s v=""/>
  </r>
  <r>
    <x v="3"/>
    <m/>
    <m/>
    <x v="133"/>
    <x v="114"/>
    <x v="91"/>
    <x v="5"/>
    <x v="14"/>
    <x v="0"/>
    <x v="7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3" cacheId="1" applyNumberFormats="0" applyBorderFormats="0" applyFontFormats="0" applyPatternFormats="0" applyAlignmentFormats="0" applyWidthHeightFormats="1" dataCaption="Values" updatedVersion="4" minRefreshableVersion="3" showDrill="0" useAutoFormatting="1" rowGrandTotals="0" itemPrintTitles="1" createdVersion="6" indent="0" compact="0" compactData="0" multipleFieldFilters="0">
  <location ref="B6:I139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x="1"/>
        <item h="1"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2">
        <item m="1" x="356"/>
        <item m="1" x="311"/>
        <item m="1" x="268"/>
        <item x="38"/>
        <item x="12"/>
        <item x="17"/>
        <item x="6"/>
        <item m="1" x="369"/>
        <item x="21"/>
        <item x="90"/>
        <item m="1" x="187"/>
        <item m="1" x="391"/>
        <item x="78"/>
        <item x="35"/>
        <item m="1" x="345"/>
        <item x="4"/>
        <item x="77"/>
        <item x="95"/>
        <item x="15"/>
        <item m="1" x="317"/>
        <item m="1" x="273"/>
        <item x="73"/>
        <item m="1" x="134"/>
        <item m="1" x="293"/>
        <item m="1" x="375"/>
        <item m="1" x="289"/>
        <item m="1" x="246"/>
        <item x="128"/>
        <item x="47"/>
        <item x="40"/>
        <item m="1" x="263"/>
        <item m="1" x="411"/>
        <item x="14"/>
        <item m="1" x="324"/>
        <item m="1" x="283"/>
        <item m="1" x="320"/>
        <item m="1" x="279"/>
        <item m="1" x="233"/>
        <item m="1" x="139"/>
        <item x="92"/>
        <item m="1" x="297"/>
        <item x="58"/>
        <item x="55"/>
        <item x="46"/>
        <item m="1" x="250"/>
        <item m="1" x="199"/>
        <item x="104"/>
        <item m="1" x="222"/>
        <item m="1" x="415"/>
        <item x="74"/>
        <item m="1" x="149"/>
        <item m="1" x="237"/>
        <item x="97"/>
        <item x="130"/>
        <item m="1" x="160"/>
        <item m="1" x="406"/>
        <item x="114"/>
        <item x="39"/>
        <item x="81"/>
        <item m="1" x="294"/>
        <item x="16"/>
        <item x="10"/>
        <item m="1" x="308"/>
        <item x="75"/>
        <item x="50"/>
        <item m="1" x="238"/>
        <item m="1" x="389"/>
        <item m="1" x="298"/>
        <item x="88"/>
        <item x="7"/>
        <item x="119"/>
        <item x="121"/>
        <item m="1" x="332"/>
        <item x="23"/>
        <item x="19"/>
        <item m="1" x="302"/>
        <item x="99"/>
        <item m="1" x="407"/>
        <item x="29"/>
        <item x="26"/>
        <item x="124"/>
        <item m="1" x="337"/>
        <item m="1" x="416"/>
        <item m="1" x="171"/>
        <item m="1" x="370"/>
        <item m="1" x="288"/>
        <item x="2"/>
        <item m="1" x="392"/>
        <item m="1" x="360"/>
        <item x="11"/>
        <item m="1" x="338"/>
        <item m="1" x="393"/>
        <item x="64"/>
        <item m="1" x="234"/>
        <item x="37"/>
        <item x="82"/>
        <item x="51"/>
        <item x="33"/>
        <item m="1" x="224"/>
        <item m="1" x="371"/>
        <item x="91"/>
        <item m="1" x="274"/>
        <item x="44"/>
        <item x="132"/>
        <item m="1" x="372"/>
        <item m="1" x="384"/>
        <item m="1" x="341"/>
        <item m="1" x="300"/>
        <item m="1" x="402"/>
        <item m="1" x="225"/>
        <item m="1" x="190"/>
        <item m="1" x="209"/>
        <item x="59"/>
        <item x="49"/>
        <item x="42"/>
        <item x="0"/>
        <item m="1" x="418"/>
        <item m="1" x="348"/>
        <item m="1" x="270"/>
        <item x="79"/>
        <item x="60"/>
        <item x="101"/>
        <item m="1" x="214"/>
        <item m="1" x="326"/>
        <item m="1" x="145"/>
        <item m="1" x="385"/>
        <item m="1" x="155"/>
        <item x="72"/>
        <item m="1" x="271"/>
        <item m="1" x="420"/>
        <item m="1" x="333"/>
        <item m="1" x="210"/>
        <item m="1" x="164"/>
        <item m="1" x="318"/>
        <item x="56"/>
        <item x="57"/>
        <item m="1" x="267"/>
        <item x="118"/>
        <item x="9"/>
        <item m="1" x="366"/>
        <item m="1" x="284"/>
        <item x="129"/>
        <item m="1" x="280"/>
        <item x="80"/>
        <item x="53"/>
        <item x="84"/>
        <item x="133"/>
        <item x="1"/>
        <item m="1" x="150"/>
        <item m="1" x="400"/>
        <item m="1" x="339"/>
        <item m="1" x="201"/>
        <item x="122"/>
        <item m="1" x="409"/>
        <item x="32"/>
        <item x="54"/>
        <item m="1" x="158"/>
        <item x="120"/>
        <item m="1" x="231"/>
        <item m="1" x="175"/>
        <item m="1" x="197"/>
        <item m="1" x="394"/>
        <item m="1" x="215"/>
        <item m="1" x="167"/>
        <item m="1" x="265"/>
        <item x="68"/>
        <item x="63"/>
        <item m="1" x="327"/>
        <item m="1" x="146"/>
        <item x="45"/>
        <item x="41"/>
        <item m="1" x="295"/>
        <item m="1" x="156"/>
        <item x="48"/>
        <item m="1" x="173"/>
        <item m="1" x="192"/>
        <item x="125"/>
        <item m="1" x="244"/>
        <item m="1" x="363"/>
        <item x="28"/>
        <item m="1" x="232"/>
        <item m="1" x="346"/>
        <item x="31"/>
        <item x="36"/>
        <item m="1" x="236"/>
        <item m="1" x="239"/>
        <item m="1" x="322"/>
        <item m="1" x="277"/>
        <item m="1" x="137"/>
        <item m="1" x="223"/>
        <item m="1" x="414"/>
        <item x="3"/>
        <item x="111"/>
        <item m="1" x="334"/>
        <item m="1" x="248"/>
        <item m="1" x="292"/>
        <item m="1" x="154"/>
        <item x="8"/>
        <item m="1" x="157"/>
        <item x="13"/>
        <item m="1" x="310"/>
        <item x="108"/>
        <item x="22"/>
        <item m="1" x="206"/>
        <item m="1" x="258"/>
        <item x="43"/>
        <item m="1" x="249"/>
        <item m="1" x="254"/>
        <item m="1" x="216"/>
        <item m="1" x="344"/>
        <item x="27"/>
        <item m="1" x="352"/>
        <item m="1" x="203"/>
        <item m="1" x="168"/>
        <item x="65"/>
        <item m="1" x="211"/>
        <item m="1" x="245"/>
        <item m="1" x="275"/>
        <item x="112"/>
        <item m="1" x="182"/>
        <item m="1" x="410"/>
        <item m="1" x="141"/>
        <item m="1" x="331"/>
        <item m="1" x="174"/>
        <item m="1" x="221"/>
        <item m="1" x="373"/>
        <item m="1" x="419"/>
        <item m="1" x="368"/>
        <item m="1" x="329"/>
        <item m="1" x="287"/>
        <item x="94"/>
        <item m="1" x="138"/>
        <item m="1" x="202"/>
        <item m="1" x="340"/>
        <item m="1" x="296"/>
        <item m="1" x="255"/>
        <item m="1" x="381"/>
        <item m="1" x="147"/>
        <item m="1" x="397"/>
        <item m="1" x="390"/>
        <item m="1" x="349"/>
        <item m="1" x="135"/>
        <item x="87"/>
        <item m="1" x="355"/>
        <item x="106"/>
        <item m="1" x="301"/>
        <item x="76"/>
        <item x="93"/>
        <item m="1" x="172"/>
        <item m="1" x="220"/>
        <item m="1" x="269"/>
        <item m="1" x="309"/>
        <item m="1" x="362"/>
        <item m="1" x="405"/>
        <item m="1" x="188"/>
        <item m="1" x="193"/>
        <item m="1" x="217"/>
        <item x="85"/>
        <item x="83"/>
        <item m="1" x="151"/>
        <item m="1" x="361"/>
        <item m="1" x="189"/>
        <item m="1" x="412"/>
        <item m="1" x="357"/>
        <item m="1" x="312"/>
        <item m="1" x="241"/>
        <item m="1" x="264"/>
        <item m="1" x="396"/>
        <item m="1" x="285"/>
        <item x="20"/>
        <item x="117"/>
        <item m="1" x="198"/>
        <item x="24"/>
        <item x="116"/>
        <item x="115"/>
        <item m="1" x="404"/>
        <item m="1" x="305"/>
        <item m="1" x="204"/>
        <item m="1" x="323"/>
        <item x="127"/>
        <item m="1" x="161"/>
        <item x="126"/>
        <item m="1" x="191"/>
        <item m="1" x="196"/>
        <item x="18"/>
        <item x="25"/>
        <item m="1" x="152"/>
        <item m="1" x="159"/>
        <item x="52"/>
        <item m="1" x="383"/>
        <item x="98"/>
        <item m="1" x="315"/>
        <item m="1" x="229"/>
        <item x="96"/>
        <item x="30"/>
        <item m="1" x="184"/>
        <item m="1" x="319"/>
        <item m="1" x="205"/>
        <item x="131"/>
        <item m="1" x="304"/>
        <item m="1" x="282"/>
        <item m="1" x="421"/>
        <item m="1" x="253"/>
        <item m="1" x="374"/>
        <item m="1" x="247"/>
        <item m="1" x="321"/>
        <item m="1" x="291"/>
        <item m="1" x="350"/>
        <item m="1" x="162"/>
        <item m="1" x="166"/>
        <item x="66"/>
        <item x="61"/>
        <item m="1" x="413"/>
        <item m="1" x="180"/>
        <item m="1" x="218"/>
        <item m="1" x="148"/>
        <item x="100"/>
        <item m="1" x="208"/>
        <item m="1" x="358"/>
        <item m="1" x="417"/>
        <item m="1" x="240"/>
        <item m="1" x="213"/>
        <item m="1" x="272"/>
        <item m="1" x="286"/>
        <item m="1" x="179"/>
        <item m="1" x="276"/>
        <item m="1" x="351"/>
        <item m="1" x="307"/>
        <item m="1" x="382"/>
        <item x="86"/>
        <item m="1" x="278"/>
        <item x="123"/>
        <item m="1" x="259"/>
        <item m="1" x="200"/>
        <item m="1" x="398"/>
        <item x="71"/>
        <item m="1" x="136"/>
        <item m="1" x="354"/>
        <item x="62"/>
        <item m="1" x="299"/>
        <item m="1" x="163"/>
        <item x="67"/>
        <item m="1" x="165"/>
        <item m="1" x="252"/>
        <item x="70"/>
        <item m="1" x="328"/>
        <item x="5"/>
        <item m="1" x="353"/>
        <item m="1" x="314"/>
        <item m="1" x="386"/>
        <item m="1" x="144"/>
        <item m="1" x="178"/>
        <item m="1" x="242"/>
        <item m="1" x="281"/>
        <item m="1" x="303"/>
        <item m="1" x="235"/>
        <item x="105"/>
        <item m="1" x="387"/>
        <item m="1" x="336"/>
        <item x="103"/>
        <item m="1" x="395"/>
        <item m="1" x="260"/>
        <item m="1" x="377"/>
        <item m="1" x="153"/>
        <item m="1" x="228"/>
        <item m="1" x="219"/>
        <item m="1" x="330"/>
        <item m="1" x="212"/>
        <item x="107"/>
        <item m="1" x="365"/>
        <item m="1" x="325"/>
        <item m="1" x="143"/>
        <item m="1" x="183"/>
        <item m="1" x="257"/>
        <item x="109"/>
        <item m="1" x="347"/>
        <item m="1" x="251"/>
        <item m="1" x="142"/>
        <item m="1" x="399"/>
        <item m="1" x="316"/>
        <item m="1" x="378"/>
        <item x="34"/>
        <item m="1" x="169"/>
        <item m="1" x="177"/>
        <item x="89"/>
        <item m="1" x="207"/>
        <item m="1" x="170"/>
        <item m="1" x="185"/>
        <item m="1" x="335"/>
        <item m="1" x="140"/>
        <item m="1" x="186"/>
        <item x="69"/>
        <item m="1" x="226"/>
        <item m="1" x="230"/>
        <item m="1" x="313"/>
        <item m="1" x="227"/>
        <item m="1" x="176"/>
        <item m="1" x="380"/>
        <item m="1" x="359"/>
        <item m="1" x="181"/>
        <item m="1" x="403"/>
        <item x="110"/>
        <item x="113"/>
        <item m="1" x="376"/>
        <item m="1" x="195"/>
        <item m="1" x="290"/>
        <item m="1" x="194"/>
        <item m="1" x="261"/>
        <item m="1" x="256"/>
        <item m="1" x="408"/>
        <item m="1" x="342"/>
        <item m="1" x="364"/>
        <item m="1" x="379"/>
        <item m="1" x="343"/>
        <item m="1" x="367"/>
        <item m="1" x="306"/>
        <item m="1" x="401"/>
        <item m="1" x="266"/>
        <item m="1" x="243"/>
        <item m="1" x="262"/>
        <item x="102"/>
        <item m="1" x="3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3">
        <item x="57"/>
        <item x="2"/>
        <item x="14"/>
        <item x="17"/>
        <item x="72"/>
        <item m="1" x="267"/>
        <item x="75"/>
        <item m="1" x="260"/>
        <item m="1" x="129"/>
        <item m="1" x="218"/>
        <item m="1" x="285"/>
        <item x="12"/>
        <item m="1" x="134"/>
        <item m="1" x="164"/>
        <item m="1" x="201"/>
        <item x="54"/>
        <item x="43"/>
        <item m="1" x="157"/>
        <item x="19"/>
        <item m="1" x="142"/>
        <item n="Corne" x="11"/>
        <item x="40"/>
        <item m="1" x="174"/>
        <item m="1" x="160"/>
        <item m="1" x="307"/>
        <item x="86"/>
        <item m="1" x="289"/>
        <item m="1" x="297"/>
        <item x="60"/>
        <item m="1" x="301"/>
        <item x="109"/>
        <item x="15"/>
        <item m="1" x="222"/>
        <item x="84"/>
        <item m="1" x="275"/>
        <item m="1" x="276"/>
        <item x="53"/>
        <item m="1" x="236"/>
        <item m="1" x="186"/>
        <item m="1" x="137"/>
        <item m="1" x="194"/>
        <item m="1" x="198"/>
        <item x="41"/>
        <item m="1" x="281"/>
        <item m="1" x="204"/>
        <item x="44"/>
        <item x="34"/>
        <item x="105"/>
        <item x="50"/>
        <item m="1" x="177"/>
        <item x="74"/>
        <item m="1" x="280"/>
        <item x="69"/>
        <item x="7"/>
        <item x="5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x="4"/>
        <item m="1" x="272"/>
        <item m="1" x="235"/>
        <item m="1" x="293"/>
        <item m="1" x="175"/>
        <item m="1" x="140"/>
        <item x="70"/>
        <item m="1" x="212"/>
        <item m="1" x="163"/>
        <item x="111"/>
        <item m="1" x="131"/>
        <item x="26"/>
        <item x="90"/>
        <item x="112"/>
        <item m="1" x="144"/>
        <item x="47"/>
        <item m="1" x="210"/>
        <item x="93"/>
        <item x="51"/>
        <item x="38"/>
        <item x="49"/>
        <item m="1" x="166"/>
        <item m="1" x="282"/>
        <item x="33"/>
        <item m="1" x="252"/>
        <item x="35"/>
        <item x="81"/>
        <item m="1" x="211"/>
        <item x="56"/>
        <item m="1" x="118"/>
        <item m="1" x="215"/>
        <item x="46"/>
        <item x="88"/>
        <item m="1" x="190"/>
        <item x="80"/>
        <item x="45"/>
        <item m="1" x="133"/>
        <item m="1" x="284"/>
        <item m="1" x="270"/>
        <item x="52"/>
        <item m="1" x="265"/>
        <item m="1" x="165"/>
        <item m="1" x="223"/>
        <item x="73"/>
        <item x="68"/>
        <item x="37"/>
        <item x="113"/>
        <item m="1" x="251"/>
        <item x="22"/>
        <item m="1" x="171"/>
        <item x="36"/>
        <item x="110"/>
        <item m="1" x="288"/>
        <item m="1" x="173"/>
        <item m="1" x="213"/>
        <item x="103"/>
        <item x="59"/>
        <item x="13"/>
        <item m="1" x="247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x="55"/>
        <item m="1" x="162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axis="axisPage" compact="0" outline="0" multipleItemSelectionAllowed="1" showAll="0" defaultSubtotal="0">
      <items count="16">
        <item m="1" x="6"/>
        <item m="1" x="12"/>
        <item m="1" x="15"/>
        <item x="3"/>
        <item m="1" x="14"/>
        <item m="1" x="9"/>
        <item m="1" x="7"/>
        <item m="1" x="8"/>
        <item x="2"/>
        <item x="1"/>
        <item m="1" x="10"/>
        <item x="5"/>
        <item m="1" x="11"/>
        <item x="0"/>
        <item x="4"/>
        <item m="1" x="13"/>
      </items>
    </pivotField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21"/>
        <item m="1" x="35"/>
        <item m="1" x="16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33">
    <i>
      <x v="5"/>
      <x v="3"/>
      <x v="18"/>
      <x v="4"/>
    </i>
    <i>
      <x v="182"/>
      <x v="151"/>
      <x v="28"/>
      <x v="8"/>
    </i>
    <i>
      <x v="127"/>
      <x v="110"/>
      <x v="55"/>
      <x v="3"/>
    </i>
    <i>
      <x v="257"/>
      <x v="197"/>
      <x v="33"/>
      <x v="5"/>
    </i>
    <i>
      <x v="141"/>
      <x v="79"/>
      <x v="61"/>
      <x v="2"/>
    </i>
    <i>
      <x v="381"/>
      <x v="278"/>
      <x v="30"/>
      <x v="8"/>
    </i>
    <i>
      <x v="199"/>
      <x v="123"/>
      <x v="14"/>
      <x v="6"/>
    </i>
    <i>
      <x v="6"/>
      <x v="65"/>
      <x v="8"/>
      <x/>
    </i>
    <i>
      <x v="61"/>
      <x v="58"/>
      <x v="11"/>
      <x v="6"/>
    </i>
    <i>
      <x v="154"/>
      <x v="129"/>
      <x v="26"/>
      <x v="8"/>
    </i>
    <i>
      <x v="97"/>
      <x v="55"/>
      <x v="29"/>
      <x v="8"/>
    </i>
    <i>
      <x v="115"/>
      <x v="59"/>
      <x v="2"/>
      <x/>
    </i>
    <i>
      <x v="9"/>
      <x v="123"/>
      <x v="19"/>
      <x v="14"/>
    </i>
    <i>
      <x v="201"/>
      <x v="166"/>
      <x v="75"/>
      <x v="13"/>
    </i>
    <i>
      <x v="165"/>
      <x v="142"/>
      <x v="50"/>
      <x v="12"/>
    </i>
    <i>
      <x v="279"/>
      <x v="78"/>
      <x v="91"/>
      <x v="2"/>
    </i>
    <i>
      <x v="197"/>
      <x v="163"/>
      <x v="9"/>
      <x/>
    </i>
    <i>
      <x v="29"/>
      <x v="111"/>
      <x v="35"/>
      <x v="35"/>
    </i>
    <i>
      <x v="374"/>
      <x v="273"/>
      <x v="76"/>
      <x v="13"/>
    </i>
    <i>
      <x v="205"/>
      <x v="312"/>
      <x v="33"/>
      <x v="35"/>
    </i>
    <i>
      <x v="89"/>
      <x v="20"/>
      <x v="12"/>
      <x v="6"/>
    </i>
    <i>
      <x v="57"/>
      <x v="116"/>
      <x v="34"/>
      <x v="35"/>
    </i>
    <i>
      <x v="329"/>
      <x v="244"/>
      <x v="33"/>
      <x v="5"/>
    </i>
    <i>
      <x v="63"/>
      <x v="72"/>
      <x v="3"/>
      <x v="3"/>
    </i>
    <i>
      <x v="273"/>
      <x v="210"/>
      <x v="42"/>
      <x v="13"/>
    </i>
    <i>
      <x v="176"/>
      <x v="117"/>
      <x v="61"/>
      <x v="2"/>
    </i>
    <i>
      <x v="137"/>
      <x v="85"/>
      <x v="83"/>
      <x v="13"/>
    </i>
    <i>
      <x v="27"/>
      <x v="75"/>
      <x v="86"/>
      <x v="2"/>
    </i>
    <i>
      <x v="316"/>
      <x v="234"/>
      <x v="70"/>
      <x v="1"/>
    </i>
    <i>
      <x v="244"/>
      <x v="190"/>
      <x v="72"/>
      <x v="1"/>
    </i>
    <i>
      <x v="73"/>
      <x v="114"/>
      <x v="23"/>
      <x v="4"/>
    </i>
    <i>
      <x v="258"/>
      <x v="21"/>
      <x v="56"/>
      <x v="5"/>
    </i>
    <i>
      <x v="64"/>
      <x v="97"/>
      <x v="41"/>
      <x v="34"/>
    </i>
    <i>
      <x v="68"/>
      <x v="3"/>
      <x v="62"/>
      <x v="14"/>
    </i>
    <i>
      <x v="71"/>
      <x v="77"/>
      <x v="86"/>
      <x v="2"/>
    </i>
    <i>
      <x v="8"/>
      <x v="310"/>
      <x v="21"/>
      <x v="4"/>
    </i>
    <i>
      <x v="402"/>
      <x v="296"/>
      <x v="79"/>
      <x v="13"/>
    </i>
    <i>
      <x v="246"/>
      <x v="280"/>
      <x v="58"/>
      <x v="3"/>
    </i>
    <i>
      <x v="58"/>
      <x v="21"/>
      <x v="40"/>
      <x v="5"/>
    </i>
    <i>
      <x v="3"/>
      <x v="91"/>
      <x v="33"/>
      <x v="8"/>
    </i>
    <i>
      <x v="42"/>
      <x v="84"/>
      <x v="44"/>
      <x v="7"/>
    </i>
    <i>
      <x v="269"/>
      <x v="206"/>
      <x v="20"/>
      <x v="4"/>
    </i>
    <i>
      <x v="86"/>
      <x v="1"/>
      <x v="4"/>
      <x/>
    </i>
    <i>
      <x v="288"/>
      <x v="219"/>
      <x v="8"/>
      <x v="34"/>
    </i>
    <i>
      <x v="179"/>
      <x v="148"/>
      <x v="26"/>
      <x v="8"/>
    </i>
    <i>
      <x v="69"/>
      <x v="53"/>
      <x v="4"/>
      <x/>
    </i>
    <i>
      <x v="18"/>
      <x v="31"/>
      <x v="16"/>
      <x v="6"/>
    </i>
    <i>
      <x v="368"/>
      <x v="270"/>
      <x v="74"/>
      <x v="13"/>
    </i>
    <i>
      <x v="144"/>
      <x v="86"/>
      <x v="2"/>
      <x v="7"/>
    </i>
    <i>
      <x v="134"/>
      <x v="105"/>
      <x v="45"/>
      <x v="7"/>
    </i>
    <i>
      <x v="16"/>
      <x v="4"/>
      <x v="45"/>
      <x v="3"/>
    </i>
    <i>
      <x v="78"/>
      <x v="20"/>
      <x v="3"/>
      <x v="8"/>
    </i>
    <i>
      <x v="274"/>
      <x v="3"/>
      <x v="81"/>
      <x v="13"/>
    </i>
    <i>
      <x v="166"/>
      <x v="122"/>
      <x v="50"/>
      <x v="12"/>
    </i>
    <i>
      <x v="79"/>
      <x v="189"/>
      <x v="3"/>
      <x v="8"/>
    </i>
    <i>
      <x v="56"/>
      <x v="121"/>
      <x v="80"/>
      <x v="13"/>
    </i>
    <i>
      <x v="46"/>
      <x v="83"/>
      <x v="12"/>
      <x v="1"/>
    </i>
    <i>
      <x v="138"/>
      <x v="138"/>
      <x v="10"/>
      <x/>
    </i>
    <i>
      <x v="152"/>
      <x v="139"/>
      <x v="87"/>
      <x v="2"/>
    </i>
    <i>
      <x v="4"/>
      <x v="11"/>
      <x v="13"/>
      <x v="6"/>
    </i>
    <i>
      <x v="157"/>
      <x v="281"/>
      <x v="85"/>
      <x v="13"/>
    </i>
    <i>
      <x v="39"/>
      <x v="92"/>
      <x v="64"/>
      <x v="14"/>
    </i>
    <i>
      <x v="338"/>
      <x v="242"/>
      <x v="49"/>
      <x v="12"/>
    </i>
    <i>
      <x v="284"/>
      <x v="216"/>
      <x v="18"/>
      <x v="4"/>
    </i>
    <i>
      <x v="94"/>
      <x v="46"/>
      <x v="32"/>
      <x v="8"/>
    </i>
    <i>
      <x v="290"/>
      <x v="220"/>
      <x v="67"/>
      <x v="1"/>
    </i>
    <i>
      <x v="96"/>
      <x v="81"/>
      <x v="42"/>
      <x v="34"/>
    </i>
    <i>
      <x v="103"/>
      <x v="57"/>
      <x v="86"/>
      <x v="2"/>
    </i>
    <i>
      <x v="310"/>
      <x v="230"/>
      <x v="52"/>
      <x v="12"/>
    </i>
    <i>
      <x v="53"/>
      <x v="112"/>
      <x v="92"/>
      <x v="2"/>
    </i>
    <i>
      <x v="294"/>
      <x v="222"/>
      <x v="27"/>
      <x v="8"/>
    </i>
    <i>
      <x v="112"/>
      <x v="135"/>
      <x v="47"/>
      <x v="7"/>
    </i>
    <i>
      <x v="70"/>
      <x v="47"/>
      <x v="84"/>
      <x v="13"/>
    </i>
    <i>
      <x v="74"/>
      <x v="18"/>
      <x v="19"/>
      <x v="4"/>
    </i>
    <i>
      <x v="401"/>
      <x v="295"/>
      <x v="38"/>
      <x v="13"/>
    </i>
    <i>
      <x v="80"/>
      <x v="30"/>
      <x v="89"/>
      <x v="2"/>
    </i>
    <i>
      <x v="21"/>
      <x v="65"/>
      <x v="56"/>
      <x v="3"/>
    </i>
    <i>
      <x v="119"/>
      <x v="109"/>
      <x v="55"/>
      <x v="3"/>
    </i>
    <i>
      <x v="420"/>
      <x v="308"/>
      <x v="59"/>
      <x v="1"/>
    </i>
    <i>
      <x v="100"/>
      <x v="100"/>
      <x v="45"/>
      <x v="14"/>
    </i>
    <i>
      <x v="270"/>
      <x v="207"/>
      <x v="82"/>
      <x v="13"/>
    </i>
    <i>
      <x v="192"/>
      <x v="156"/>
      <x v="77"/>
      <x v="13"/>
    </i>
    <i>
      <x v="12"/>
      <x v="65"/>
      <x v="59"/>
      <x v="3"/>
    </i>
    <i>
      <x v="218"/>
      <x v="172"/>
      <x v="78"/>
      <x v="13"/>
    </i>
    <i>
      <x v="191"/>
      <x v="155"/>
      <x v="5"/>
      <x/>
    </i>
    <i>
      <x v="281"/>
      <x v="65"/>
      <x v="90"/>
      <x v="2"/>
    </i>
    <i>
      <x v="202"/>
      <x v="65"/>
      <x v="22"/>
      <x v="4"/>
    </i>
    <i>
      <x v="298"/>
      <x v="65"/>
      <x v="3"/>
      <x v="2"/>
    </i>
    <i>
      <x v="32"/>
      <x v="2"/>
      <x v="15"/>
      <x v="6"/>
    </i>
    <i>
      <x v="285"/>
      <x v="217"/>
      <x v="24"/>
      <x v="4"/>
    </i>
    <i>
      <x v="272"/>
      <x v="209"/>
      <x v="20"/>
      <x v="4"/>
    </i>
    <i>
      <x v="356"/>
      <x v="261"/>
      <x v="73"/>
      <x v="1"/>
    </i>
    <i>
      <x v="147"/>
      <x v="125"/>
      <x v="3"/>
      <x/>
    </i>
    <i>
      <x v="335"/>
      <x v="250"/>
      <x v="55"/>
      <x v="3"/>
    </i>
    <i>
      <x v="95"/>
      <x v="50"/>
      <x v="60"/>
      <x v="5"/>
    </i>
    <i>
      <x v="92"/>
      <x v="28"/>
      <x v="51"/>
      <x v="12"/>
    </i>
    <i>
      <x v="52"/>
      <x v="25"/>
      <x v="69"/>
      <x v="1"/>
    </i>
    <i>
      <x v="293"/>
      <x v="134"/>
      <x v="68"/>
      <x v="1"/>
    </i>
    <i>
      <x v="49"/>
      <x v="52"/>
      <x v="57"/>
      <x v="3"/>
    </i>
    <i>
      <x v="102"/>
      <x v="21"/>
      <x v="38"/>
      <x v="35"/>
    </i>
    <i>
      <x v="114"/>
      <x v="85"/>
      <x v="37"/>
      <x v="35"/>
    </i>
    <i>
      <x v="13"/>
      <x v="89"/>
      <x v="31"/>
      <x v="8"/>
    </i>
    <i>
      <x v="143"/>
      <x v="54"/>
      <x v="56"/>
      <x v="5"/>
    </i>
    <i>
      <x v="359"/>
      <x v="264"/>
      <x v="72"/>
      <x v="1"/>
    </i>
    <i>
      <x v="43"/>
      <x v="56"/>
      <x v="22"/>
      <x v="34"/>
    </i>
    <i>
      <x v="41"/>
      <x v="15"/>
      <x v="46"/>
      <x v="7"/>
    </i>
    <i>
      <x v="28"/>
      <x v="16"/>
      <x v="34"/>
      <x v="34"/>
    </i>
    <i>
      <x v="247"/>
      <x v="157"/>
      <x v="65"/>
      <x v="14"/>
    </i>
    <i>
      <x v="173"/>
      <x v="45"/>
      <x v="39"/>
      <x v="34"/>
    </i>
    <i>
      <x v="183"/>
      <x v="20"/>
      <x v="22"/>
      <x v="8"/>
    </i>
    <i>
      <x v="60"/>
      <x v="64"/>
      <x v="17"/>
      <x v="6"/>
    </i>
    <i>
      <x v="15"/>
      <x v="66"/>
      <x v="6"/>
      <x/>
    </i>
    <i>
      <x v="391"/>
      <x v="287"/>
      <x v="54"/>
      <x v="12"/>
    </i>
    <i>
      <x v="384"/>
      <x v="207"/>
      <x v="63"/>
      <x v="14"/>
    </i>
    <i>
      <x v="76"/>
      <x v="98"/>
      <x v="56"/>
      <x v="1"/>
    </i>
    <i>
      <x v="17"/>
      <x v="33"/>
      <x v="67"/>
      <x v="1"/>
    </i>
    <i>
      <x v="169"/>
      <x v="42"/>
      <x v="22"/>
      <x v="35"/>
    </i>
    <i>
      <x v="121"/>
      <x v="78"/>
      <x v="71"/>
      <x v="1"/>
    </i>
    <i>
      <x v="145"/>
      <x v="6"/>
      <x v="61"/>
      <x v="5"/>
    </i>
    <i>
      <x v="344"/>
      <x v="255"/>
      <x v="48"/>
      <x v="12"/>
    </i>
    <i>
      <x v="331"/>
      <x v="246"/>
      <x v="88"/>
      <x v="2"/>
    </i>
    <i>
      <x v="346"/>
      <x v="54"/>
      <x v="7"/>
      <x/>
    </i>
    <i>
      <x v="120"/>
      <x v="94"/>
      <x v="46"/>
      <x v="7"/>
    </i>
    <i>
      <x v="170"/>
      <x v="59"/>
      <x v="36"/>
      <x v="35"/>
    </i>
    <i>
      <x v="135"/>
      <x v="36"/>
      <x v="7"/>
      <x v="7"/>
    </i>
    <i>
      <x v="214"/>
      <x v="57"/>
      <x v="23"/>
      <x v="12"/>
    </i>
    <i>
      <x v="242"/>
      <x v="187"/>
      <x v="60"/>
      <x v="5"/>
    </i>
    <i>
      <x v="113"/>
      <x v="101"/>
      <x v="40"/>
      <x v="34"/>
    </i>
    <i>
      <x v="155"/>
      <x v="48"/>
      <x v="43"/>
      <x v="7"/>
    </i>
    <i>
      <x v="341"/>
      <x v="253"/>
      <x v="53"/>
      <x v="12"/>
    </i>
    <i>
      <x v="230"/>
      <x v="182"/>
      <x v="66"/>
      <x v="14"/>
    </i>
    <i>
      <x v="311"/>
      <x/>
      <x v="48"/>
      <x v="12"/>
    </i>
    <i>
      <x v="210"/>
      <x v="77"/>
      <x v="25"/>
      <x v="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8"/>
    <dataField name="Total Points" fld="12" baseField="3" baseItem="0" numFmtId="168"/>
  </dataFields>
  <formats count="324">
    <format dxfId="2174">
      <pivotArea field="3" type="button" dataOnly="0" labelOnly="1" outline="0" axis="axisRow" fieldPosition="0"/>
    </format>
    <format dxfId="2173">
      <pivotArea field="4" type="button" dataOnly="0" labelOnly="1" outline="0" axis="axisRow" fieldPosition="1"/>
    </format>
    <format dxfId="2172">
      <pivotArea field="5" type="button" dataOnly="0" labelOnly="1" outline="0" axis="axisRow" fieldPosition="2"/>
    </format>
    <format dxfId="2171">
      <pivotArea field="6" type="button" dataOnly="0" labelOnly="1" outline="0" axis="axisPage" fieldPosition="1"/>
    </format>
    <format dxfId="2170">
      <pivotArea field="7" type="button" dataOnly="0" labelOnly="1" outline="0" axis="axisRow" fieldPosition="3"/>
    </format>
    <format dxfId="216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168">
      <pivotArea field="3" type="button" dataOnly="0" labelOnly="1" outline="0" axis="axisRow" fieldPosition="0"/>
    </format>
    <format dxfId="2167">
      <pivotArea field="4" type="button" dataOnly="0" labelOnly="1" outline="0" axis="axisRow" fieldPosition="1"/>
    </format>
    <format dxfId="2166">
      <pivotArea field="5" type="button" dataOnly="0" labelOnly="1" outline="0" axis="axisRow" fieldPosition="2"/>
    </format>
    <format dxfId="2165">
      <pivotArea field="6" type="button" dataOnly="0" labelOnly="1" outline="0" axis="axisPage" fieldPosition="1"/>
    </format>
    <format dxfId="2164">
      <pivotArea field="7" type="button" dataOnly="0" labelOnly="1" outline="0" axis="axisRow" fieldPosition="3"/>
    </format>
    <format dxfId="216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162">
      <pivotArea field="3" type="button" dataOnly="0" labelOnly="1" outline="0" axis="axisRow" fieldPosition="0"/>
    </format>
    <format dxfId="2161">
      <pivotArea field="4" type="button" dataOnly="0" labelOnly="1" outline="0" axis="axisRow" fieldPosition="1"/>
    </format>
    <format dxfId="2160">
      <pivotArea field="5" type="button" dataOnly="0" labelOnly="1" outline="0" axis="axisRow" fieldPosition="2"/>
    </format>
    <format dxfId="2159">
      <pivotArea field="6" type="button" dataOnly="0" labelOnly="1" outline="0" axis="axisPage" fieldPosition="1"/>
    </format>
    <format dxfId="2158">
      <pivotArea field="7" type="button" dataOnly="0" labelOnly="1" outline="0" axis="axisRow" fieldPosition="3"/>
    </format>
    <format dxfId="215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156">
      <pivotArea field="3" type="button" dataOnly="0" labelOnly="1" outline="0" axis="axisRow" fieldPosition="0"/>
    </format>
    <format dxfId="2155">
      <pivotArea field="4" type="button" dataOnly="0" labelOnly="1" outline="0" axis="axisRow" fieldPosition="1"/>
    </format>
    <format dxfId="2154">
      <pivotArea field="5" type="button" dataOnly="0" labelOnly="1" outline="0" axis="axisRow" fieldPosition="2"/>
    </format>
    <format dxfId="2153">
      <pivotArea field="6" type="button" dataOnly="0" labelOnly="1" outline="0" axis="axisPage" fieldPosition="1"/>
    </format>
    <format dxfId="2152">
      <pivotArea field="7" type="button" dataOnly="0" labelOnly="1" outline="0" axis="axisRow" fieldPosition="3"/>
    </format>
    <format dxfId="215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150">
      <pivotArea field="3" type="button" dataOnly="0" labelOnly="1" outline="0" axis="axisRow" fieldPosition="0"/>
    </format>
    <format dxfId="2149">
      <pivotArea field="4" type="button" dataOnly="0" labelOnly="1" outline="0" axis="axisRow" fieldPosition="1"/>
    </format>
    <format dxfId="2148">
      <pivotArea field="5" type="button" dataOnly="0" labelOnly="1" outline="0" axis="axisRow" fieldPosition="2"/>
    </format>
    <format dxfId="2147">
      <pivotArea field="6" type="button" dataOnly="0" labelOnly="1" outline="0" axis="axisPage" fieldPosition="1"/>
    </format>
    <format dxfId="2146">
      <pivotArea field="7" type="button" dataOnly="0" labelOnly="1" outline="0" axis="axisRow" fieldPosition="3"/>
    </format>
    <format dxfId="214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144">
      <pivotArea field="6" type="button" dataOnly="0" labelOnly="1" outline="0" axis="axisPage" fieldPosition="1"/>
    </format>
    <format dxfId="214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14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14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140">
      <pivotArea type="all" dataOnly="0" outline="0" fieldPosition="0"/>
    </format>
    <format dxfId="2139">
      <pivotArea field="3" type="button" dataOnly="0" labelOnly="1" outline="0" axis="axisRow" fieldPosition="0"/>
    </format>
    <format dxfId="2138">
      <pivotArea field="4" type="button" dataOnly="0" labelOnly="1" outline="0" axis="axisRow" fieldPosition="1"/>
    </format>
    <format dxfId="2137">
      <pivotArea field="5" type="button" dataOnly="0" labelOnly="1" outline="0" axis="axisRow" fieldPosition="2"/>
    </format>
    <format dxfId="2136">
      <pivotArea field="7" type="button" dataOnly="0" labelOnly="1" outline="0" axis="axisRow" fieldPosition="3"/>
    </format>
    <format dxfId="213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134">
      <pivotArea field="3" type="button" dataOnly="0" labelOnly="1" outline="0" axis="axisRow" fieldPosition="0"/>
    </format>
    <format dxfId="2133">
      <pivotArea field="4" type="button" dataOnly="0" labelOnly="1" outline="0" axis="axisRow" fieldPosition="1"/>
    </format>
    <format dxfId="2132">
      <pivotArea field="5" type="button" dataOnly="0" labelOnly="1" outline="0" axis="axisRow" fieldPosition="2"/>
    </format>
    <format dxfId="2131">
      <pivotArea field="7" type="button" dataOnly="0" labelOnly="1" outline="0" axis="axisRow" fieldPosition="3"/>
    </format>
    <format dxfId="213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129">
      <pivotArea type="all" dataOnly="0" outline="0" fieldPosition="0"/>
    </format>
    <format dxfId="2128">
      <pivotArea outline="0" collapsedLevelsAreSubtotals="1" fieldPosition="0"/>
    </format>
    <format dxfId="2127">
      <pivotArea field="3" type="button" dataOnly="0" labelOnly="1" outline="0" axis="axisRow" fieldPosition="0"/>
    </format>
    <format dxfId="2126">
      <pivotArea field="4" type="button" dataOnly="0" labelOnly="1" outline="0" axis="axisRow" fieldPosition="1"/>
    </format>
    <format dxfId="2125">
      <pivotArea field="5" type="button" dataOnly="0" labelOnly="1" outline="0" axis="axisRow" fieldPosition="2"/>
    </format>
    <format dxfId="2124">
      <pivotArea field="7" type="button" dataOnly="0" labelOnly="1" outline="0" axis="axisRow" fieldPosition="3"/>
    </format>
    <format dxfId="2123">
      <pivotArea dataOnly="0" labelOnly="1" outline="0" fieldPosition="0">
        <references count="1">
          <reference field="3" count="50">
            <x v="0"/>
            <x v="3"/>
            <x v="9"/>
            <x v="13"/>
            <x v="15"/>
            <x v="16"/>
            <x v="17"/>
            <x v="18"/>
            <x v="27"/>
            <x v="28"/>
            <x v="52"/>
            <x v="53"/>
            <x v="57"/>
            <x v="60"/>
            <x v="63"/>
            <x v="64"/>
            <x v="69"/>
            <x v="71"/>
            <x v="72"/>
            <x v="86"/>
            <x v="94"/>
            <x v="97"/>
            <x v="103"/>
            <x v="106"/>
            <x v="134"/>
            <x v="137"/>
            <x v="151"/>
            <x v="154"/>
            <x v="157"/>
            <x v="166"/>
            <x v="176"/>
            <x v="191"/>
            <x v="192"/>
            <x v="197"/>
            <x v="202"/>
            <x v="211"/>
            <x v="217"/>
            <x v="237"/>
            <x v="244"/>
            <x v="246"/>
            <x v="257"/>
            <x v="265"/>
            <x v="269"/>
            <x v="270"/>
            <x v="284"/>
            <x v="298"/>
            <x v="314"/>
            <x v="381"/>
            <x v="385"/>
            <x v="396"/>
          </reference>
        </references>
      </pivotArea>
    </format>
    <format dxfId="2122">
      <pivotArea dataOnly="0" labelOnly="1" outline="0" fieldPosition="0">
        <references count="1">
          <reference field="3" count="50">
            <x v="1"/>
            <x v="4"/>
            <x v="8"/>
            <x v="12"/>
            <x v="21"/>
            <x v="29"/>
            <x v="33"/>
            <x v="41"/>
            <x v="44"/>
            <x v="46"/>
            <x v="47"/>
            <x v="49"/>
            <x v="56"/>
            <x v="58"/>
            <x v="61"/>
            <x v="73"/>
            <x v="74"/>
            <x v="79"/>
            <x v="96"/>
            <x v="112"/>
            <x v="119"/>
            <x v="141"/>
            <x v="144"/>
            <x v="153"/>
            <x v="155"/>
            <x v="167"/>
            <x v="170"/>
            <x v="171"/>
            <x v="182"/>
            <x v="190"/>
            <x v="199"/>
            <x v="201"/>
            <x v="205"/>
            <x v="215"/>
            <x v="230"/>
            <x v="233"/>
            <x v="235"/>
            <x v="260"/>
            <x v="279"/>
            <x v="315"/>
            <x v="316"/>
            <x v="323"/>
            <x v="370"/>
            <x v="383"/>
            <x v="397"/>
            <x v="398"/>
            <x v="402"/>
            <x v="403"/>
            <x v="412"/>
            <x v="417"/>
          </reference>
        </references>
      </pivotArea>
    </format>
    <format dxfId="2121">
      <pivotArea dataOnly="0" labelOnly="1" outline="0" fieldPosition="0">
        <references count="1">
          <reference field="3" count="50">
            <x v="2"/>
            <x v="5"/>
            <x v="32"/>
            <x v="39"/>
            <x v="42"/>
            <x v="45"/>
            <x v="51"/>
            <x v="59"/>
            <x v="90"/>
            <x v="95"/>
            <x v="122"/>
            <x v="140"/>
            <x v="147"/>
            <x v="165"/>
            <x v="179"/>
            <x v="189"/>
            <x v="193"/>
            <x v="198"/>
            <x v="212"/>
            <x v="222"/>
            <x v="236"/>
            <x v="271"/>
            <x v="274"/>
            <x v="281"/>
            <x v="286"/>
            <x v="288"/>
            <x v="292"/>
            <x v="294"/>
            <x v="296"/>
            <x v="310"/>
            <x v="317"/>
            <x v="319"/>
            <x v="324"/>
            <x v="331"/>
            <x v="334"/>
            <x v="341"/>
            <x v="344"/>
            <x v="345"/>
            <x v="356"/>
            <x v="362"/>
            <x v="364"/>
            <x v="368"/>
            <x v="371"/>
            <x v="384"/>
            <x v="388"/>
            <x v="399"/>
            <x v="401"/>
            <x v="404"/>
            <x v="408"/>
            <x v="418"/>
          </reference>
        </references>
      </pivotArea>
    </format>
    <format dxfId="2120">
      <pivotArea dataOnly="0" labelOnly="1" outline="0" fieldPosition="0">
        <references count="1">
          <reference field="3" count="50">
            <x v="6"/>
            <x v="19"/>
            <x v="37"/>
            <x v="70"/>
            <x v="76"/>
            <x v="80"/>
            <x v="84"/>
            <x v="91"/>
            <x v="92"/>
            <x v="98"/>
            <x v="110"/>
            <x v="114"/>
            <x v="127"/>
            <x v="132"/>
            <x v="133"/>
            <x v="135"/>
            <x v="138"/>
            <x v="160"/>
            <x v="169"/>
            <x v="173"/>
            <x v="174"/>
            <x v="183"/>
            <x v="208"/>
            <x v="214"/>
            <x v="219"/>
            <x v="243"/>
            <x v="248"/>
            <x v="249"/>
            <x v="254"/>
            <x v="272"/>
            <x v="293"/>
            <x v="336"/>
            <x v="337"/>
            <x v="338"/>
            <x v="346"/>
            <x v="347"/>
            <x v="350"/>
            <x v="351"/>
            <x v="365"/>
            <x v="376"/>
            <x v="377"/>
            <x v="386"/>
            <x v="393"/>
            <x v="406"/>
            <x v="407"/>
            <x v="411"/>
            <x v="413"/>
            <x v="414"/>
            <x v="415"/>
            <x v="416"/>
          </reference>
        </references>
      </pivotArea>
    </format>
    <format dxfId="2119">
      <pivotArea dataOnly="0" labelOnly="1" outline="0" fieldPosition="0">
        <references count="1">
          <reference field="3" count="50">
            <x v="36"/>
            <x v="43"/>
            <x v="65"/>
            <x v="68"/>
            <x v="75"/>
            <x v="81"/>
            <x v="82"/>
            <x v="87"/>
            <x v="102"/>
            <x v="104"/>
            <x v="105"/>
            <x v="115"/>
            <x v="116"/>
            <x v="125"/>
            <x v="126"/>
            <x v="145"/>
            <x v="150"/>
            <x v="187"/>
            <x v="216"/>
            <x v="220"/>
            <x v="231"/>
            <x v="232"/>
            <x v="242"/>
            <x v="247"/>
            <x v="250"/>
            <x v="268"/>
            <x v="273"/>
            <x v="278"/>
            <x v="285"/>
            <x v="291"/>
            <x v="306"/>
            <x v="307"/>
            <x v="311"/>
            <x v="327"/>
            <x v="335"/>
            <x v="353"/>
            <x v="354"/>
            <x v="357"/>
            <x v="359"/>
            <x v="361"/>
            <x v="366"/>
            <x v="367"/>
            <x v="375"/>
            <x v="387"/>
            <x v="394"/>
            <x v="395"/>
            <x v="400"/>
            <x v="405"/>
            <x v="409"/>
            <x v="419"/>
          </reference>
        </references>
      </pivotArea>
    </format>
    <format dxfId="2118">
      <pivotArea dataOnly="0" labelOnly="1" outline="0" fieldPosition="0">
        <references count="1">
          <reference field="3" count="12">
            <x v="120"/>
            <x v="121"/>
            <x v="152"/>
            <x v="210"/>
            <x v="226"/>
            <x v="267"/>
            <x v="342"/>
            <x v="389"/>
            <x v="390"/>
            <x v="391"/>
            <x v="392"/>
            <x v="410"/>
          </reference>
        </references>
      </pivotArea>
    </format>
    <format dxfId="2117">
      <pivotArea dataOnly="0" labelOnly="1" outline="0" fieldPosition="0">
        <references count="2">
          <reference field="3" count="1" selected="0">
            <x v="246"/>
          </reference>
          <reference field="4" count="1">
            <x v="280"/>
          </reference>
        </references>
      </pivotArea>
    </format>
    <format dxfId="2116">
      <pivotArea dataOnly="0" labelOnly="1" outline="0" fieldPosition="0">
        <references count="2">
          <reference field="3" count="1" selected="0">
            <x v="18"/>
          </reference>
          <reference field="4" count="1">
            <x v="31"/>
          </reference>
        </references>
      </pivotArea>
    </format>
    <format dxfId="2115">
      <pivotArea dataOnly="0" labelOnly="1" outline="0" fieldPosition="0">
        <references count="2">
          <reference field="3" count="1" selected="0">
            <x v="134"/>
          </reference>
          <reference field="4" count="1">
            <x v="105"/>
          </reference>
        </references>
      </pivotArea>
    </format>
    <format dxfId="2114">
      <pivotArea dataOnly="0" labelOnly="1" outline="0" fieldPosition="0">
        <references count="2">
          <reference field="3" count="1" selected="0">
            <x v="176"/>
          </reference>
          <reference field="4" count="1">
            <x v="117"/>
          </reference>
        </references>
      </pivotArea>
    </format>
    <format dxfId="2113">
      <pivotArea dataOnly="0" labelOnly="1" outline="0" fieldPosition="0">
        <references count="2">
          <reference field="3" count="1" selected="0">
            <x v="94"/>
          </reference>
          <reference field="4" count="1">
            <x v="46"/>
          </reference>
        </references>
      </pivotArea>
    </format>
    <format dxfId="2112">
      <pivotArea dataOnly="0" labelOnly="1" outline="0" fieldPosition="0">
        <references count="2">
          <reference field="3" count="1" selected="0">
            <x v="103"/>
          </reference>
          <reference field="4" count="1">
            <x v="57"/>
          </reference>
        </references>
      </pivotArea>
    </format>
    <format dxfId="2111">
      <pivotArea dataOnly="0" labelOnly="1" outline="0" fieldPosition="0">
        <references count="2">
          <reference field="3" count="1" selected="0">
            <x v="57"/>
          </reference>
          <reference field="4" count="1">
            <x v="116"/>
          </reference>
        </references>
      </pivotArea>
    </format>
    <format dxfId="2110">
      <pivotArea dataOnly="0" labelOnly="1" outline="0" fieldPosition="0">
        <references count="2">
          <reference field="3" count="1" selected="0">
            <x v="197"/>
          </reference>
          <reference field="4" count="1">
            <x v="163"/>
          </reference>
        </references>
      </pivotArea>
    </format>
    <format dxfId="2109">
      <pivotArea dataOnly="0" labelOnly="1" outline="0" fieldPosition="0">
        <references count="2">
          <reference field="3" count="1" selected="0">
            <x v="86"/>
          </reference>
          <reference field="4" count="1">
            <x v="1"/>
          </reference>
        </references>
      </pivotArea>
    </format>
    <format dxfId="2108">
      <pivotArea dataOnly="0" labelOnly="1" outline="0" fieldPosition="0">
        <references count="2">
          <reference field="3" count="1" selected="0">
            <x v="284"/>
          </reference>
          <reference field="4" count="1">
            <x v="216"/>
          </reference>
        </references>
      </pivotArea>
    </format>
    <format dxfId="2107">
      <pivotArea dataOnly="0" labelOnly="1" outline="0" fieldPosition="0">
        <references count="2">
          <reference field="3" count="1" selected="0">
            <x v="381"/>
          </reference>
          <reference field="4" count="1">
            <x v="278"/>
          </reference>
        </references>
      </pivotArea>
    </format>
    <format dxfId="2106">
      <pivotArea dataOnly="0" labelOnly="1" outline="0" fieldPosition="0">
        <references count="2">
          <reference field="3" count="1" selected="0">
            <x v="13"/>
          </reference>
          <reference field="4" count="1">
            <x v="89"/>
          </reference>
        </references>
      </pivotArea>
    </format>
    <format dxfId="2105">
      <pivotArea dataOnly="0" labelOnly="1" outline="0" fieldPosition="0">
        <references count="2">
          <reference field="3" count="1" selected="0">
            <x v="17"/>
          </reference>
          <reference field="4" count="1">
            <x v="33"/>
          </reference>
        </references>
      </pivotArea>
    </format>
    <format dxfId="2104">
      <pivotArea dataOnly="0" labelOnly="1" outline="0" fieldPosition="0">
        <references count="2">
          <reference field="3" count="1" selected="0">
            <x v="15"/>
          </reference>
          <reference field="4" count="1">
            <x v="66"/>
          </reference>
        </references>
      </pivotArea>
    </format>
    <format dxfId="2103">
      <pivotArea dataOnly="0" labelOnly="1" outline="0" fieldPosition="0">
        <references count="2">
          <reference field="3" count="1" selected="0">
            <x v="217"/>
          </reference>
          <reference field="4" count="1">
            <x v="175"/>
          </reference>
        </references>
      </pivotArea>
    </format>
    <format dxfId="2102">
      <pivotArea dataOnly="0" labelOnly="1" outline="0" fieldPosition="0">
        <references count="2">
          <reference field="3" count="1" selected="0">
            <x v="0"/>
          </reference>
          <reference field="4" count="1">
            <x v="9"/>
          </reference>
        </references>
      </pivotArea>
    </format>
    <format dxfId="2101">
      <pivotArea dataOnly="0" labelOnly="1" outline="0" fieldPosition="0">
        <references count="2">
          <reference field="3" count="1" selected="0">
            <x v="28"/>
          </reference>
          <reference field="4" count="1">
            <x v="16"/>
          </reference>
        </references>
      </pivotArea>
    </format>
    <format dxfId="2100">
      <pivotArea dataOnly="0" labelOnly="1" outline="0" fieldPosition="0">
        <references count="2">
          <reference field="3" count="1" selected="0">
            <x v="27"/>
          </reference>
          <reference field="4" count="1">
            <x v="75"/>
          </reference>
        </references>
      </pivotArea>
    </format>
    <format dxfId="2099">
      <pivotArea dataOnly="0" labelOnly="1" outline="0" fieldPosition="0">
        <references count="2">
          <reference field="3" count="1" selected="0">
            <x v="269"/>
          </reference>
          <reference field="4" count="1">
            <x v="206"/>
          </reference>
        </references>
      </pivotArea>
    </format>
    <format dxfId="2098">
      <pivotArea dataOnly="0" labelOnly="1" outline="0" fieldPosition="0">
        <references count="2">
          <reference field="3" count="1" selected="0">
            <x v="97"/>
          </reference>
          <reference field="4" count="1">
            <x v="55"/>
          </reference>
        </references>
      </pivotArea>
    </format>
    <format dxfId="2097">
      <pivotArea dataOnly="0" labelOnly="1" outline="0" fieldPosition="0">
        <references count="2">
          <reference field="3" count="1" selected="0">
            <x v="16"/>
          </reference>
          <reference field="4" count="1">
            <x v="4"/>
          </reference>
        </references>
      </pivotArea>
    </format>
    <format dxfId="2096">
      <pivotArea dataOnly="0" labelOnly="1" outline="0" fieldPosition="0">
        <references count="2">
          <reference field="3" count="1" selected="0">
            <x v="63"/>
          </reference>
          <reference field="4" count="1">
            <x v="72"/>
          </reference>
        </references>
      </pivotArea>
    </format>
    <format dxfId="2095">
      <pivotArea dataOnly="0" labelOnly="1" outline="0" fieldPosition="0">
        <references count="2">
          <reference field="3" count="1" selected="0">
            <x v="237"/>
          </reference>
          <reference field="4" count="1">
            <x v="176"/>
          </reference>
        </references>
      </pivotArea>
    </format>
    <format dxfId="2094">
      <pivotArea dataOnly="0" labelOnly="1" outline="0" fieldPosition="0">
        <references count="2">
          <reference field="3" count="1" selected="0">
            <x v="265"/>
          </reference>
          <reference field="4" count="1">
            <x v="57"/>
          </reference>
        </references>
      </pivotArea>
    </format>
    <format dxfId="2093">
      <pivotArea dataOnly="0" labelOnly="1" outline="0" fieldPosition="0">
        <references count="2">
          <reference field="3" count="1" selected="0">
            <x v="137"/>
          </reference>
          <reference field="4" count="1">
            <x v="85"/>
          </reference>
        </references>
      </pivotArea>
    </format>
    <format dxfId="2092">
      <pivotArea dataOnly="0" labelOnly="1" outline="0" fieldPosition="0">
        <references count="2">
          <reference field="3" count="1" selected="0">
            <x v="71"/>
          </reference>
          <reference field="4" count="1">
            <x v="77"/>
          </reference>
        </references>
      </pivotArea>
    </format>
    <format dxfId="2091">
      <pivotArea dataOnly="0" labelOnly="1" outline="0" fieldPosition="0">
        <references count="2">
          <reference field="3" count="1" selected="0">
            <x v="257"/>
          </reference>
          <reference field="4" count="1">
            <x v="197"/>
          </reference>
        </references>
      </pivotArea>
    </format>
    <format dxfId="2090">
      <pivotArea dataOnly="0" labelOnly="1" outline="0" fieldPosition="0">
        <references count="2">
          <reference field="3" count="1" selected="0">
            <x v="166"/>
          </reference>
          <reference field="4" count="1">
            <x v="122"/>
          </reference>
        </references>
      </pivotArea>
    </format>
    <format dxfId="2089">
      <pivotArea dataOnly="0" labelOnly="1" outline="0" fieldPosition="0">
        <references count="2">
          <reference field="3" count="1" selected="0">
            <x v="157"/>
          </reference>
          <reference field="4" count="1">
            <x v="281"/>
          </reference>
        </references>
      </pivotArea>
    </format>
    <format dxfId="2088">
      <pivotArea dataOnly="0" labelOnly="1" outline="0" fieldPosition="0">
        <references count="2">
          <reference field="3" count="1" selected="0">
            <x v="298"/>
          </reference>
          <reference field="4" count="1">
            <x v="65"/>
          </reference>
        </references>
      </pivotArea>
    </format>
    <format dxfId="2087">
      <pivotArea dataOnly="0" labelOnly="1" outline="0" fieldPosition="0">
        <references count="2">
          <reference field="3" count="1" selected="0">
            <x v="191"/>
          </reference>
          <reference field="4" count="1">
            <x v="155"/>
          </reference>
        </references>
      </pivotArea>
    </format>
    <format dxfId="2086">
      <pivotArea dataOnly="0" labelOnly="1" outline="0" fieldPosition="0">
        <references count="2">
          <reference field="3" count="1" selected="0">
            <x v="270"/>
          </reference>
          <reference field="4" count="1">
            <x v="207"/>
          </reference>
        </references>
      </pivotArea>
    </format>
    <format dxfId="2085">
      <pivotArea dataOnly="0" labelOnly="1" outline="0" fieldPosition="0">
        <references count="2">
          <reference field="3" count="1" selected="0">
            <x v="192"/>
          </reference>
          <reference field="4" count="1">
            <x v="156"/>
          </reference>
        </references>
      </pivotArea>
    </format>
    <format dxfId="2084">
      <pivotArea dataOnly="0" labelOnly="1" outline="0" fieldPosition="0">
        <references count="2">
          <reference field="3" count="1" selected="0">
            <x v="52"/>
          </reference>
          <reference field="4" count="1">
            <x v="25"/>
          </reference>
        </references>
      </pivotArea>
    </format>
    <format dxfId="2083">
      <pivotArea dataOnly="0" labelOnly="1" outline="0" fieldPosition="0">
        <references count="2">
          <reference field="3" count="1" selected="0">
            <x v="385"/>
          </reference>
          <reference field="4" count="1">
            <x v="279"/>
          </reference>
        </references>
      </pivotArea>
    </format>
    <format dxfId="2082">
      <pivotArea dataOnly="0" labelOnly="1" outline="0" fieldPosition="0">
        <references count="2">
          <reference field="3" count="1" selected="0">
            <x v="60"/>
          </reference>
          <reference field="4" count="1">
            <x v="64"/>
          </reference>
        </references>
      </pivotArea>
    </format>
    <format dxfId="2081">
      <pivotArea dataOnly="0" labelOnly="1" outline="0" fieldPosition="0">
        <references count="2">
          <reference field="3" count="1" selected="0">
            <x v="3"/>
          </reference>
          <reference field="4" count="1">
            <x v="91"/>
          </reference>
        </references>
      </pivotArea>
    </format>
    <format dxfId="2080">
      <pivotArea dataOnly="0" labelOnly="1" outline="0" fieldPosition="0">
        <references count="2">
          <reference field="3" count="1" selected="0">
            <x v="314"/>
          </reference>
          <reference field="4" count="1">
            <x v="233"/>
          </reference>
        </references>
      </pivotArea>
    </format>
    <format dxfId="2079">
      <pivotArea dataOnly="0" labelOnly="1" outline="0" fieldPosition="0">
        <references count="2">
          <reference field="3" count="1" selected="0">
            <x v="154"/>
          </reference>
          <reference field="4" count="1">
            <x v="129"/>
          </reference>
        </references>
      </pivotArea>
    </format>
    <format dxfId="2078">
      <pivotArea dataOnly="0" labelOnly="1" outline="0" fieldPosition="0">
        <references count="2">
          <reference field="3" count="1" selected="0">
            <x v="396"/>
          </reference>
          <reference field="4" count="1">
            <x v="197"/>
          </reference>
        </references>
      </pivotArea>
    </format>
    <format dxfId="2077">
      <pivotArea dataOnly="0" labelOnly="1" outline="0" fieldPosition="0">
        <references count="2">
          <reference field="3" count="1" selected="0">
            <x v="151"/>
          </reference>
          <reference field="4" count="1">
            <x v="127"/>
          </reference>
        </references>
      </pivotArea>
    </format>
    <format dxfId="2076">
      <pivotArea dataOnly="0" labelOnly="1" outline="0" fieldPosition="0">
        <references count="2">
          <reference field="3" count="1" selected="0">
            <x v="53"/>
          </reference>
          <reference field="4" count="1">
            <x v="112"/>
          </reference>
        </references>
      </pivotArea>
    </format>
    <format dxfId="2075">
      <pivotArea dataOnly="0" labelOnly="1" outline="0" fieldPosition="0">
        <references count="2">
          <reference field="3" count="1" selected="0">
            <x v="106"/>
          </reference>
          <reference field="4" count="1">
            <x v="32"/>
          </reference>
        </references>
      </pivotArea>
    </format>
    <format dxfId="2074">
      <pivotArea dataOnly="0" labelOnly="1" outline="0" fieldPosition="0">
        <references count="2">
          <reference field="3" count="1" selected="0">
            <x v="69"/>
          </reference>
          <reference field="4" count="1">
            <x v="53"/>
          </reference>
        </references>
      </pivotArea>
    </format>
    <format dxfId="2073">
      <pivotArea dataOnly="0" labelOnly="1" outline="0" fieldPosition="0">
        <references count="2">
          <reference field="3" count="1" selected="0">
            <x v="211"/>
          </reference>
          <reference field="4" count="1">
            <x v="171"/>
          </reference>
        </references>
      </pivotArea>
    </format>
    <format dxfId="2072">
      <pivotArea dataOnly="0" labelOnly="1" outline="0" fieldPosition="0">
        <references count="2">
          <reference field="3" count="1" selected="0">
            <x v="202"/>
          </reference>
          <reference field="4" count="1">
            <x v="65"/>
          </reference>
        </references>
      </pivotArea>
    </format>
    <format dxfId="2071">
      <pivotArea dataOnly="0" labelOnly="1" outline="0" fieldPosition="0">
        <references count="2">
          <reference field="3" count="1" selected="0">
            <x v="72"/>
          </reference>
          <reference field="4" count="1">
            <x v="44"/>
          </reference>
        </references>
      </pivotArea>
    </format>
    <format dxfId="2070">
      <pivotArea dataOnly="0" labelOnly="1" outline="0" fieldPosition="0">
        <references count="2">
          <reference field="3" count="1" selected="0">
            <x v="244"/>
          </reference>
          <reference field="4" count="1">
            <x v="190"/>
          </reference>
        </references>
      </pivotArea>
    </format>
    <format dxfId="2069">
      <pivotArea dataOnly="0" labelOnly="1" outline="0" fieldPosition="0">
        <references count="2">
          <reference field="3" count="1" selected="0">
            <x v="9"/>
          </reference>
          <reference field="4" count="1">
            <x v="123"/>
          </reference>
        </references>
      </pivotArea>
    </format>
    <format dxfId="2068">
      <pivotArea dataOnly="0" labelOnly="1" outline="0" fieldPosition="0">
        <references count="2">
          <reference field="3" count="1" selected="0">
            <x v="64"/>
          </reference>
          <reference field="4" count="1">
            <x v="97"/>
          </reference>
        </references>
      </pivotArea>
    </format>
    <format dxfId="2067">
      <pivotArea dataOnly="0" labelOnly="1" outline="0" fieldPosition="0">
        <references count="2">
          <reference field="3" count="1" selected="0">
            <x v="96"/>
          </reference>
          <reference field="4" count="1">
            <x v="81"/>
          </reference>
        </references>
      </pivotArea>
    </format>
    <format dxfId="2066">
      <pivotArea dataOnly="0" labelOnly="1" outline="0" fieldPosition="0">
        <references count="2">
          <reference field="3" count="1" selected="0">
            <x v="167"/>
          </reference>
          <reference field="4" count="1">
            <x v="143"/>
          </reference>
        </references>
      </pivotArea>
    </format>
    <format dxfId="2065">
      <pivotArea dataOnly="0" labelOnly="1" outline="0" fieldPosition="0">
        <references count="2">
          <reference field="3" count="1" selected="0">
            <x v="8"/>
          </reference>
          <reference field="4" count="1">
            <x v="108"/>
          </reference>
        </references>
      </pivotArea>
    </format>
    <format dxfId="2064">
      <pivotArea dataOnly="0" labelOnly="1" outline="0" fieldPosition="0">
        <references count="2">
          <reference field="3" count="1" selected="0">
            <x v="12"/>
          </reference>
          <reference field="4" count="1">
            <x v="65"/>
          </reference>
        </references>
      </pivotArea>
    </format>
    <format dxfId="2063">
      <pivotArea dataOnly="0" labelOnly="1" outline="0" fieldPosition="0">
        <references count="2">
          <reference field="3" count="1" selected="0">
            <x v="279"/>
          </reference>
          <reference field="4" count="1">
            <x v="78"/>
          </reference>
        </references>
      </pivotArea>
    </format>
    <format dxfId="2062">
      <pivotArea dataOnly="0" labelOnly="1" outline="0" fieldPosition="0">
        <references count="2">
          <reference field="3" count="1" selected="0">
            <x v="233"/>
          </reference>
          <reference field="4" count="1">
            <x v="184"/>
          </reference>
        </references>
      </pivotArea>
    </format>
    <format dxfId="2061">
      <pivotArea dataOnly="0" labelOnly="1" outline="0" fieldPosition="0">
        <references count="2">
          <reference field="3" count="1" selected="0">
            <x v="1"/>
          </reference>
          <reference field="4" count="1">
            <x v="14"/>
          </reference>
        </references>
      </pivotArea>
    </format>
    <format dxfId="2060">
      <pivotArea dataOnly="0" labelOnly="1" outline="0" fieldPosition="0">
        <references count="2">
          <reference field="3" count="1" selected="0">
            <x v="190"/>
          </reference>
          <reference field="4" count="1">
            <x v="3"/>
          </reference>
        </references>
      </pivotArea>
    </format>
    <format dxfId="2059">
      <pivotArea dataOnly="0" labelOnly="1" outline="0" fieldPosition="0">
        <references count="2">
          <reference field="3" count="1" selected="0">
            <x v="119"/>
          </reference>
          <reference field="4" count="1">
            <x v="109"/>
          </reference>
        </references>
      </pivotArea>
    </format>
    <format dxfId="2058">
      <pivotArea dataOnly="0" labelOnly="1" outline="0" fieldPosition="0">
        <references count="2">
          <reference field="3" count="1" selected="0">
            <x v="205"/>
          </reference>
          <reference field="4" count="1">
            <x v="168"/>
          </reference>
        </references>
      </pivotArea>
    </format>
    <format dxfId="2057">
      <pivotArea dataOnly="0" labelOnly="1" outline="0" fieldPosition="0">
        <references count="2">
          <reference field="3" count="1" selected="0">
            <x v="46"/>
          </reference>
          <reference field="4" count="1">
            <x v="83"/>
          </reference>
        </references>
      </pivotArea>
    </format>
    <format dxfId="2056">
      <pivotArea dataOnly="0" labelOnly="1" outline="0" fieldPosition="0">
        <references count="2">
          <reference field="3" count="1" selected="0">
            <x v="398"/>
          </reference>
          <reference field="4" count="1">
            <x v="293"/>
          </reference>
        </references>
      </pivotArea>
    </format>
    <format dxfId="2055">
      <pivotArea dataOnly="0" labelOnly="1" outline="0" fieldPosition="0">
        <references count="2">
          <reference field="3" count="1" selected="0">
            <x v="201"/>
          </reference>
          <reference field="4" count="1">
            <x v="166"/>
          </reference>
        </references>
      </pivotArea>
    </format>
    <format dxfId="2054">
      <pivotArea dataOnly="0" labelOnly="1" outline="0" fieldPosition="0">
        <references count="2">
          <reference field="3" count="1" selected="0">
            <x v="58"/>
          </reference>
          <reference field="4" count="1">
            <x v="21"/>
          </reference>
        </references>
      </pivotArea>
    </format>
    <format dxfId="2053">
      <pivotArea dataOnly="0" labelOnly="1" outline="0" fieldPosition="0">
        <references count="2">
          <reference field="3" count="1" selected="0">
            <x v="56"/>
          </reference>
          <reference field="4" count="1">
            <x v="121"/>
          </reference>
        </references>
      </pivotArea>
    </format>
    <format dxfId="2052">
      <pivotArea dataOnly="0" labelOnly="1" outline="0" fieldPosition="0">
        <references count="2">
          <reference field="3" count="1" selected="0">
            <x v="370"/>
          </reference>
          <reference field="4" count="1">
            <x v="15"/>
          </reference>
        </references>
      </pivotArea>
    </format>
    <format dxfId="2051">
      <pivotArea dataOnly="0" labelOnly="1" outline="0" fieldPosition="0">
        <references count="2">
          <reference field="3" count="1" selected="0">
            <x v="73"/>
          </reference>
          <reference field="4" count="1">
            <x v="114"/>
          </reference>
        </references>
      </pivotArea>
    </format>
    <format dxfId="2050">
      <pivotArea dataOnly="0" labelOnly="1" outline="0" fieldPosition="0">
        <references count="2">
          <reference field="3" count="1" selected="0">
            <x v="33"/>
          </reference>
          <reference field="4" count="1">
            <x v="63"/>
          </reference>
        </references>
      </pivotArea>
    </format>
    <format dxfId="2049">
      <pivotArea dataOnly="0" labelOnly="1" outline="0" fieldPosition="0">
        <references count="2">
          <reference field="3" count="1" selected="0">
            <x v="171"/>
          </reference>
          <reference field="4" count="1">
            <x v="38"/>
          </reference>
        </references>
      </pivotArea>
    </format>
    <format dxfId="2048">
      <pivotArea dataOnly="0" labelOnly="1" outline="0" fieldPosition="0">
        <references count="2">
          <reference field="3" count="1" selected="0">
            <x v="112"/>
          </reference>
          <reference field="4" count="1">
            <x v="135"/>
          </reference>
        </references>
      </pivotArea>
    </format>
    <format dxfId="2047">
      <pivotArea dataOnly="0" labelOnly="1" outline="0" fieldPosition="0">
        <references count="2">
          <reference field="3" count="1" selected="0">
            <x v="44"/>
          </reference>
          <reference field="4" count="1">
            <x v="12"/>
          </reference>
        </references>
      </pivotArea>
    </format>
    <format dxfId="2046">
      <pivotArea dataOnly="0" labelOnly="1" outline="0" fieldPosition="0">
        <references count="2">
          <reference field="3" count="1" selected="0">
            <x v="315"/>
          </reference>
          <reference field="4" count="1">
            <x v="102"/>
          </reference>
        </references>
      </pivotArea>
    </format>
    <format dxfId="2045">
      <pivotArea dataOnly="0" labelOnly="1" outline="0" fieldPosition="0">
        <references count="2">
          <reference field="3" count="1" selected="0">
            <x v="230"/>
          </reference>
          <reference field="4" count="1">
            <x v="182"/>
          </reference>
        </references>
      </pivotArea>
    </format>
    <format dxfId="2044">
      <pivotArea dataOnly="0" labelOnly="1" outline="0" fieldPosition="0">
        <references count="2">
          <reference field="3" count="1" selected="0">
            <x v="182"/>
          </reference>
          <reference field="4" count="1">
            <x v="151"/>
          </reference>
        </references>
      </pivotArea>
    </format>
    <format dxfId="2043">
      <pivotArea dataOnly="0" labelOnly="1" outline="0" fieldPosition="0">
        <references count="2">
          <reference field="3" count="1" selected="0">
            <x v="61"/>
          </reference>
          <reference field="4" count="1">
            <x v="58"/>
          </reference>
        </references>
      </pivotArea>
    </format>
    <format dxfId="2042">
      <pivotArea dataOnly="0" labelOnly="1" outline="0" fieldPosition="0">
        <references count="2">
          <reference field="3" count="1" selected="0">
            <x v="417"/>
          </reference>
          <reference field="4" count="1">
            <x v="65"/>
          </reference>
        </references>
      </pivotArea>
    </format>
    <format dxfId="2041">
      <pivotArea dataOnly="0" labelOnly="1" outline="0" fieldPosition="0">
        <references count="2">
          <reference field="3" count="1" selected="0">
            <x v="235"/>
          </reference>
          <reference field="4" count="1">
            <x v="133"/>
          </reference>
        </references>
      </pivotArea>
    </format>
    <format dxfId="2040">
      <pivotArea dataOnly="0" labelOnly="1" outline="0" fieldPosition="0">
        <references count="2">
          <reference field="3" count="1" selected="0">
            <x v="402"/>
          </reference>
          <reference field="4" count="1">
            <x v="296"/>
          </reference>
        </references>
      </pivotArea>
    </format>
    <format dxfId="2039">
      <pivotArea dataOnly="0" labelOnly="1" outline="0" fieldPosition="0">
        <references count="2">
          <reference field="3" count="1" selected="0">
            <x v="144"/>
          </reference>
          <reference field="4" count="1">
            <x v="86"/>
          </reference>
        </references>
      </pivotArea>
    </format>
    <format dxfId="2038">
      <pivotArea dataOnly="0" labelOnly="1" outline="0" fieldPosition="0">
        <references count="2">
          <reference field="3" count="1" selected="0">
            <x v="412"/>
          </reference>
          <reference field="4" count="1">
            <x v="65"/>
          </reference>
        </references>
      </pivotArea>
    </format>
    <format dxfId="2037">
      <pivotArea dataOnly="0" labelOnly="1" outline="0" fieldPosition="0">
        <references count="2">
          <reference field="3" count="1" selected="0">
            <x v="170"/>
          </reference>
          <reference field="4" count="1">
            <x v="59"/>
          </reference>
        </references>
      </pivotArea>
    </format>
    <format dxfId="2036">
      <pivotArea dataOnly="0" labelOnly="1" outline="0" fieldPosition="0">
        <references count="2">
          <reference field="3" count="1" selected="0">
            <x v="21"/>
          </reference>
          <reference field="4" count="1">
            <x v="65"/>
          </reference>
        </references>
      </pivotArea>
    </format>
    <format dxfId="2035">
      <pivotArea dataOnly="0" labelOnly="1" outline="0" fieldPosition="0">
        <references count="2">
          <reference field="3" count="1" selected="0">
            <x v="215"/>
          </reference>
          <reference field="4" count="1">
            <x v="174"/>
          </reference>
        </references>
      </pivotArea>
    </format>
    <format dxfId="2034">
      <pivotArea dataOnly="0" labelOnly="1" outline="0" fieldPosition="0">
        <references count="2">
          <reference field="3" count="1" selected="0">
            <x v="79"/>
          </reference>
          <reference field="4" count="1">
            <x v="189"/>
          </reference>
        </references>
      </pivotArea>
    </format>
    <format dxfId="2033">
      <pivotArea dataOnly="0" labelOnly="1" outline="0" fieldPosition="0">
        <references count="2">
          <reference field="3" count="1" selected="0">
            <x v="4"/>
          </reference>
          <reference field="4" count="1">
            <x v="11"/>
          </reference>
        </references>
      </pivotArea>
    </format>
    <format dxfId="2032">
      <pivotArea dataOnly="0" labelOnly="1" outline="0" fieldPosition="0">
        <references count="2">
          <reference field="3" count="1" selected="0">
            <x v="41"/>
          </reference>
          <reference field="4" count="1">
            <x v="15"/>
          </reference>
        </references>
      </pivotArea>
    </format>
    <format dxfId="2031">
      <pivotArea dataOnly="0" labelOnly="1" outline="0" fieldPosition="0">
        <references count="2">
          <reference field="3" count="1" selected="0">
            <x v="403"/>
          </reference>
          <reference field="4" count="1">
            <x v="297"/>
          </reference>
        </references>
      </pivotArea>
    </format>
    <format dxfId="2030">
      <pivotArea dataOnly="0" labelOnly="1" outline="0" fieldPosition="0">
        <references count="2">
          <reference field="3" count="1" selected="0">
            <x v="29"/>
          </reference>
          <reference field="4" count="1">
            <x v="111"/>
          </reference>
        </references>
      </pivotArea>
    </format>
    <format dxfId="2029">
      <pivotArea dataOnly="0" labelOnly="1" outline="0" fieldPosition="0">
        <references count="2">
          <reference field="3" count="1" selected="0">
            <x v="141"/>
          </reference>
          <reference field="4" count="1">
            <x v="79"/>
          </reference>
        </references>
      </pivotArea>
    </format>
    <format dxfId="2028">
      <pivotArea dataOnly="0" labelOnly="1" outline="0" fieldPosition="0">
        <references count="2">
          <reference field="3" count="1" selected="0">
            <x v="155"/>
          </reference>
          <reference field="4" count="1">
            <x v="48"/>
          </reference>
        </references>
      </pivotArea>
    </format>
    <format dxfId="2027">
      <pivotArea dataOnly="0" labelOnly="1" outline="0" fieldPosition="0">
        <references count="2">
          <reference field="3" count="1" selected="0">
            <x v="383"/>
          </reference>
          <reference field="4" count="1">
            <x v="260"/>
          </reference>
        </references>
      </pivotArea>
    </format>
    <format dxfId="2026">
      <pivotArea dataOnly="0" labelOnly="1" outline="0" fieldPosition="0">
        <references count="2">
          <reference field="3" count="1" selected="0">
            <x v="74"/>
          </reference>
          <reference field="4" count="1">
            <x v="18"/>
          </reference>
        </references>
      </pivotArea>
    </format>
    <format dxfId="2025">
      <pivotArea dataOnly="0" labelOnly="1" outline="0" fieldPosition="0">
        <references count="2">
          <reference field="3" count="1" selected="0">
            <x v="49"/>
          </reference>
          <reference field="4" count="1">
            <x v="52"/>
          </reference>
        </references>
      </pivotArea>
    </format>
    <format dxfId="2024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2023">
      <pivotArea dataOnly="0" labelOnly="1" outline="0" fieldPosition="0">
        <references count="2">
          <reference field="3" count="1" selected="0">
            <x v="260"/>
          </reference>
          <reference field="4" count="1">
            <x v="199"/>
          </reference>
        </references>
      </pivotArea>
    </format>
    <format dxfId="2022">
      <pivotArea dataOnly="0" labelOnly="1" outline="0" fieldPosition="0">
        <references count="2">
          <reference field="3" count="1" selected="0">
            <x v="153"/>
          </reference>
          <reference field="4" count="1">
            <x v="128"/>
          </reference>
        </references>
      </pivotArea>
    </format>
    <format dxfId="2021">
      <pivotArea dataOnly="0" labelOnly="1" outline="0" fieldPosition="0">
        <references count="2">
          <reference field="3" count="1" selected="0">
            <x v="397"/>
          </reference>
          <reference field="4" count="1">
            <x v="292"/>
          </reference>
        </references>
      </pivotArea>
    </format>
    <format dxfId="2020">
      <pivotArea dataOnly="0" labelOnly="1" outline="0" fieldPosition="0">
        <references count="2">
          <reference field="3" count="1" selected="0">
            <x v="199"/>
          </reference>
          <reference field="4" count="1">
            <x v="123"/>
          </reference>
        </references>
      </pivotArea>
    </format>
    <format dxfId="2019">
      <pivotArea dataOnly="0" labelOnly="1" outline="0" fieldPosition="0">
        <references count="2">
          <reference field="3" count="1" selected="0">
            <x v="323"/>
          </reference>
          <reference field="4" count="1">
            <x v="240"/>
          </reference>
        </references>
      </pivotArea>
    </format>
    <format dxfId="2018">
      <pivotArea dataOnly="0" labelOnly="1" outline="0" fieldPosition="0">
        <references count="2">
          <reference field="3" count="1" selected="0">
            <x v="47"/>
          </reference>
          <reference field="4" count="1">
            <x v="104"/>
          </reference>
        </references>
      </pivotArea>
    </format>
    <format dxfId="2017">
      <pivotArea dataOnly="0" labelOnly="1" outline="0" fieldPosition="0">
        <references count="2">
          <reference field="3" count="1" selected="0">
            <x v="364"/>
          </reference>
          <reference field="4" count="1">
            <x v="267"/>
          </reference>
        </references>
      </pivotArea>
    </format>
    <format dxfId="2016">
      <pivotArea dataOnly="0" labelOnly="1" outline="0" fieldPosition="0">
        <references count="2">
          <reference field="3" count="1" selected="0">
            <x v="331"/>
          </reference>
          <reference field="4" count="1">
            <x v="246"/>
          </reference>
        </references>
      </pivotArea>
    </format>
    <format dxfId="2015">
      <pivotArea dataOnly="0" labelOnly="1" outline="0" fieldPosition="0">
        <references count="2">
          <reference field="3" count="1" selected="0">
            <x v="362"/>
          </reference>
          <reference field="4" count="1">
            <x v="266"/>
          </reference>
        </references>
      </pivotArea>
    </format>
    <format dxfId="2014">
      <pivotArea dataOnly="0" labelOnly="1" outline="0" fieldPosition="0">
        <references count="2">
          <reference field="3" count="1" selected="0">
            <x v="140"/>
          </reference>
          <reference field="4" count="1">
            <x v="75"/>
          </reference>
        </references>
      </pivotArea>
    </format>
    <format dxfId="2013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2012">
      <pivotArea dataOnly="0" labelOnly="1" outline="0" fieldPosition="0">
        <references count="2">
          <reference field="3" count="1" selected="0">
            <x v="95"/>
          </reference>
          <reference field="4" count="1">
            <x v="50"/>
          </reference>
        </references>
      </pivotArea>
    </format>
    <format dxfId="2011">
      <pivotArea dataOnly="0" labelOnly="1" outline="0" fieldPosition="0">
        <references count="2">
          <reference field="3" count="1" selected="0">
            <x v="236"/>
          </reference>
          <reference field="4" count="1">
            <x v="97"/>
          </reference>
        </references>
      </pivotArea>
    </format>
    <format dxfId="2010">
      <pivotArea dataOnly="0" labelOnly="1" outline="0" fieldPosition="0">
        <references count="2">
          <reference field="3" count="1" selected="0">
            <x v="344"/>
          </reference>
          <reference field="4" count="1">
            <x v="255"/>
          </reference>
        </references>
      </pivotArea>
    </format>
    <format dxfId="2009">
      <pivotArea dataOnly="0" labelOnly="1" outline="0" fieldPosition="0">
        <references count="2">
          <reference field="3" count="1" selected="0">
            <x v="281"/>
          </reference>
          <reference field="4" count="1">
            <x v="65"/>
          </reference>
        </references>
      </pivotArea>
    </format>
    <format dxfId="2008">
      <pivotArea dataOnly="0" labelOnly="1" outline="0" fieldPosition="0">
        <references count="2">
          <reference field="3" count="1" selected="0">
            <x v="51"/>
          </reference>
          <reference field="4" count="1">
            <x v="61"/>
          </reference>
        </references>
      </pivotArea>
    </format>
    <format dxfId="2007">
      <pivotArea dataOnly="0" labelOnly="1" outline="0" fieldPosition="0">
        <references count="2">
          <reference field="3" count="1" selected="0">
            <x v="296"/>
          </reference>
          <reference field="4" count="1">
            <x v="6"/>
          </reference>
        </references>
      </pivotArea>
    </format>
    <format dxfId="2006">
      <pivotArea dataOnly="0" labelOnly="1" outline="0" fieldPosition="0">
        <references count="2">
          <reference field="3" count="1" selected="0">
            <x v="271"/>
          </reference>
          <reference field="4" count="1">
            <x v="208"/>
          </reference>
        </references>
      </pivotArea>
    </format>
    <format dxfId="2005">
      <pivotArea dataOnly="0" labelOnly="1" outline="0" fieldPosition="0">
        <references count="2">
          <reference field="3" count="1" selected="0">
            <x v="122"/>
          </reference>
          <reference field="4" count="1">
            <x v="74"/>
          </reference>
        </references>
      </pivotArea>
    </format>
    <format dxfId="2004">
      <pivotArea dataOnly="0" labelOnly="1" outline="0" fieldPosition="0">
        <references count="2">
          <reference field="3" count="1" selected="0">
            <x v="32"/>
          </reference>
          <reference field="4" count="1">
            <x v="2"/>
          </reference>
        </references>
      </pivotArea>
    </format>
    <format dxfId="2003">
      <pivotArea dataOnly="0" labelOnly="1" outline="0" fieldPosition="0">
        <references count="2">
          <reference field="3" count="1" selected="0">
            <x v="288"/>
          </reference>
          <reference field="4" count="1">
            <x v="219"/>
          </reference>
        </references>
      </pivotArea>
    </format>
    <format dxfId="2002">
      <pivotArea dataOnly="0" labelOnly="1" outline="0" fieldPosition="0">
        <references count="2">
          <reference field="3" count="1" selected="0">
            <x v="404"/>
          </reference>
          <reference field="4" count="1">
            <x v="176"/>
          </reference>
        </references>
      </pivotArea>
    </format>
    <format dxfId="2001">
      <pivotArea dataOnly="0" labelOnly="1" outline="0" fieldPosition="0">
        <references count="2">
          <reference field="3" count="1" selected="0">
            <x v="368"/>
          </reference>
          <reference field="4" count="1">
            <x v="270"/>
          </reference>
        </references>
      </pivotArea>
    </format>
    <format dxfId="2000">
      <pivotArea dataOnly="0" labelOnly="1" outline="0" fieldPosition="0">
        <references count="2">
          <reference field="3" count="1" selected="0">
            <x v="341"/>
          </reference>
          <reference field="4" count="1">
            <x v="253"/>
          </reference>
        </references>
      </pivotArea>
    </format>
    <format dxfId="1999">
      <pivotArea dataOnly="0" labelOnly="1" outline="0" fieldPosition="0">
        <references count="2">
          <reference field="3" count="1" selected="0">
            <x v="2"/>
          </reference>
          <reference field="4" count="1">
            <x v="76"/>
          </reference>
        </references>
      </pivotArea>
    </format>
    <format dxfId="1998">
      <pivotArea dataOnly="0" labelOnly="1" outline="0" fieldPosition="0">
        <references count="2">
          <reference field="3" count="1" selected="0">
            <x v="345"/>
          </reference>
          <reference field="4" count="1">
            <x v="256"/>
          </reference>
        </references>
      </pivotArea>
    </format>
    <format dxfId="1997">
      <pivotArea dataOnly="0" labelOnly="1" outline="0" fieldPosition="0">
        <references count="2">
          <reference field="3" count="1" selected="0">
            <x v="324"/>
          </reference>
          <reference field="4" count="1">
            <x v="21"/>
          </reference>
        </references>
      </pivotArea>
    </format>
    <format dxfId="1996">
      <pivotArea dataOnly="0" labelOnly="1" outline="0" fieldPosition="0">
        <references count="2">
          <reference field="3" count="1" selected="0">
            <x v="42"/>
          </reference>
          <reference field="4" count="1">
            <x v="84"/>
          </reference>
        </references>
      </pivotArea>
    </format>
    <format dxfId="1995">
      <pivotArea dataOnly="0" labelOnly="1" outline="0" fieldPosition="0">
        <references count="2">
          <reference field="3" count="1" selected="0">
            <x v="59"/>
          </reference>
          <reference field="4" count="1">
            <x v="88"/>
          </reference>
        </references>
      </pivotArea>
    </format>
    <format dxfId="1994">
      <pivotArea dataOnly="0" labelOnly="1" outline="0" fieldPosition="0">
        <references count="2">
          <reference field="3" count="1" selected="0">
            <x v="165"/>
          </reference>
          <reference field="4" count="1">
            <x v="142"/>
          </reference>
        </references>
      </pivotArea>
    </format>
    <format dxfId="1993">
      <pivotArea dataOnly="0" labelOnly="1" outline="0" fieldPosition="0">
        <references count="2">
          <reference field="3" count="1" selected="0">
            <x v="222"/>
          </reference>
          <reference field="4" count="1">
            <x v="178"/>
          </reference>
        </references>
      </pivotArea>
    </format>
    <format dxfId="1992">
      <pivotArea dataOnly="0" labelOnly="1" outline="0" fieldPosition="0">
        <references count="2">
          <reference field="3" count="1" selected="0">
            <x v="334"/>
          </reference>
          <reference field="4" count="1">
            <x v="249"/>
          </reference>
        </references>
      </pivotArea>
    </format>
    <format dxfId="1991">
      <pivotArea dataOnly="0" labelOnly="1" outline="0" fieldPosition="0">
        <references count="2">
          <reference field="3" count="1" selected="0">
            <x v="319"/>
          </reference>
          <reference field="4" count="1">
            <x v="237"/>
          </reference>
        </references>
      </pivotArea>
    </format>
    <format dxfId="1990">
      <pivotArea dataOnly="0" labelOnly="1" outline="0" fieldPosition="0">
        <references count="2">
          <reference field="3" count="1" selected="0">
            <x v="193"/>
          </reference>
          <reference field="4" count="1">
            <x v="158"/>
          </reference>
        </references>
      </pivotArea>
    </format>
    <format dxfId="1989">
      <pivotArea dataOnly="0" labelOnly="1" outline="0" fieldPosition="0">
        <references count="2">
          <reference field="3" count="1" selected="0">
            <x v="189"/>
          </reference>
          <reference field="4" count="1">
            <x v="36"/>
          </reference>
        </references>
      </pivotArea>
    </format>
    <format dxfId="1988">
      <pivotArea dataOnly="0" labelOnly="1" outline="0" fieldPosition="0">
        <references count="2">
          <reference field="3" count="1" selected="0">
            <x v="179"/>
          </reference>
          <reference field="4" count="1">
            <x v="148"/>
          </reference>
        </references>
      </pivotArea>
    </format>
    <format dxfId="1987">
      <pivotArea dataOnly="0" labelOnly="1" outline="0" fieldPosition="0">
        <references count="2">
          <reference field="3" count="1" selected="0">
            <x v="198"/>
          </reference>
          <reference field="4" count="1">
            <x v="164"/>
          </reference>
        </references>
      </pivotArea>
    </format>
    <format dxfId="1986">
      <pivotArea dataOnly="0" labelOnly="1" outline="0" fieldPosition="0">
        <references count="2">
          <reference field="3" count="1" selected="0">
            <x v="274"/>
          </reference>
          <reference field="4" count="1">
            <x v="3"/>
          </reference>
        </references>
      </pivotArea>
    </format>
    <format dxfId="1985">
      <pivotArea dataOnly="0" labelOnly="1" outline="0" fieldPosition="0">
        <references count="2">
          <reference field="3" count="1" selected="0">
            <x v="371"/>
          </reference>
          <reference field="4" count="1">
            <x v="284"/>
          </reference>
        </references>
      </pivotArea>
    </format>
    <format dxfId="1984">
      <pivotArea dataOnly="0" labelOnly="1" outline="0" fieldPosition="0">
        <references count="2">
          <reference field="3" count="1" selected="0">
            <x v="292"/>
          </reference>
          <reference field="4" count="1">
            <x v="221"/>
          </reference>
        </references>
      </pivotArea>
    </format>
    <format dxfId="1983">
      <pivotArea dataOnly="0" labelOnly="1" outline="0" fieldPosition="0">
        <references count="2">
          <reference field="3" count="1" selected="0">
            <x v="286"/>
          </reference>
          <reference field="4" count="1">
            <x v="111"/>
          </reference>
        </references>
      </pivotArea>
    </format>
    <format dxfId="1982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1981">
      <pivotArea dataOnly="0" labelOnly="1" outline="0" fieldPosition="0">
        <references count="2">
          <reference field="3" count="1" selected="0">
            <x v="418"/>
          </reference>
          <reference field="4" count="1">
            <x v="306"/>
          </reference>
        </references>
      </pivotArea>
    </format>
    <format dxfId="1980">
      <pivotArea dataOnly="0" labelOnly="1" outline="0" fieldPosition="0">
        <references count="2">
          <reference field="3" count="1" selected="0">
            <x v="317"/>
          </reference>
          <reference field="4" count="1">
            <x v="235"/>
          </reference>
        </references>
      </pivotArea>
    </format>
    <format dxfId="1979">
      <pivotArea dataOnly="0" labelOnly="1" outline="0" fieldPosition="0">
        <references count="2">
          <reference field="3" count="1" selected="0">
            <x v="401"/>
          </reference>
          <reference field="4" count="1">
            <x v="295"/>
          </reference>
        </references>
      </pivotArea>
    </format>
    <format dxfId="1978">
      <pivotArea dataOnly="0" labelOnly="1" outline="0" fieldPosition="0">
        <references count="2">
          <reference field="3" count="1" selected="0">
            <x v="90"/>
          </reference>
          <reference field="4" count="1">
            <x v="113"/>
          </reference>
        </references>
      </pivotArea>
    </format>
    <format dxfId="1977">
      <pivotArea dataOnly="0" labelOnly="1" outline="0" fieldPosition="0">
        <references count="2">
          <reference field="3" count="1" selected="0">
            <x v="45"/>
          </reference>
          <reference field="4" count="1">
            <x v="78"/>
          </reference>
        </references>
      </pivotArea>
    </format>
    <format dxfId="1976">
      <pivotArea dataOnly="0" labelOnly="1" outline="0" fieldPosition="0">
        <references count="2">
          <reference field="3" count="1" selected="0">
            <x v="388"/>
          </reference>
          <reference field="4" count="1">
            <x v="210"/>
          </reference>
        </references>
      </pivotArea>
    </format>
    <format dxfId="1975">
      <pivotArea dataOnly="0" labelOnly="1" outline="0" fieldPosition="0">
        <references count="2">
          <reference field="3" count="1" selected="0">
            <x v="294"/>
          </reference>
          <reference field="4" count="1">
            <x v="222"/>
          </reference>
        </references>
      </pivotArea>
    </format>
    <format dxfId="1974">
      <pivotArea dataOnly="0" labelOnly="1" outline="0" fieldPosition="0">
        <references count="2">
          <reference field="3" count="1" selected="0">
            <x v="356"/>
          </reference>
          <reference field="4" count="1">
            <x v="261"/>
          </reference>
        </references>
      </pivotArea>
    </format>
    <format dxfId="1973">
      <pivotArea dataOnly="0" labelOnly="1" outline="0" fieldPosition="0">
        <references count="2">
          <reference field="3" count="1" selected="0">
            <x v="399"/>
          </reference>
          <reference field="4" count="1">
            <x v="3"/>
          </reference>
        </references>
      </pivotArea>
    </format>
    <format dxfId="1972">
      <pivotArea dataOnly="0" labelOnly="1" outline="0" fieldPosition="0">
        <references count="2">
          <reference field="3" count="1" selected="0">
            <x v="384"/>
          </reference>
          <reference field="4" count="1">
            <x v="207"/>
          </reference>
        </references>
      </pivotArea>
    </format>
    <format dxfId="1971">
      <pivotArea dataOnly="0" labelOnly="1" outline="0" fieldPosition="0">
        <references count="2">
          <reference field="3" count="1" selected="0">
            <x v="147"/>
          </reference>
          <reference field="4" count="1">
            <x v="125"/>
          </reference>
        </references>
      </pivotArea>
    </format>
    <format dxfId="1970">
      <pivotArea dataOnly="0" labelOnly="1" outline="0" fieldPosition="0">
        <references count="2">
          <reference field="3" count="1" selected="0">
            <x v="212"/>
          </reference>
          <reference field="4" count="1">
            <x v="59"/>
          </reference>
        </references>
      </pivotArea>
    </format>
    <format dxfId="1969">
      <pivotArea dataOnly="0" labelOnly="1" outline="0" fieldPosition="0">
        <references count="2">
          <reference field="3" count="1" selected="0">
            <x v="39"/>
          </reference>
          <reference field="4" count="1">
            <x v="92"/>
          </reference>
        </references>
      </pivotArea>
    </format>
    <format dxfId="1968">
      <pivotArea dataOnly="0" labelOnly="1" outline="0" fieldPosition="0">
        <references count="2">
          <reference field="3" count="1" selected="0">
            <x v="408"/>
          </reference>
          <reference field="4" count="1">
            <x v="300"/>
          </reference>
        </references>
      </pivotArea>
    </format>
    <format dxfId="1967">
      <pivotArea dataOnly="0" labelOnly="1" outline="0" fieldPosition="0">
        <references count="2">
          <reference field="3" count="1" selected="0">
            <x v="208"/>
          </reference>
          <reference field="4" count="1">
            <x v="169"/>
          </reference>
        </references>
      </pivotArea>
    </format>
    <format dxfId="1966">
      <pivotArea dataOnly="0" labelOnly="1" outline="0" fieldPosition="0">
        <references count="2">
          <reference field="3" count="1" selected="0">
            <x v="37"/>
          </reference>
          <reference field="4" count="1">
            <x v="96"/>
          </reference>
        </references>
      </pivotArea>
    </format>
    <format dxfId="1965">
      <pivotArea dataOnly="0" labelOnly="1" outline="0" fieldPosition="0">
        <references count="2">
          <reference field="3" count="1" selected="0">
            <x v="393"/>
          </reference>
          <reference field="4" count="1">
            <x v="289"/>
          </reference>
        </references>
      </pivotArea>
    </format>
    <format dxfId="1964">
      <pivotArea dataOnly="0" labelOnly="1" outline="0" fieldPosition="0">
        <references count="2">
          <reference field="3" count="1" selected="0">
            <x v="243"/>
          </reference>
          <reference field="4" count="1">
            <x v="47"/>
          </reference>
        </references>
      </pivotArea>
    </format>
    <format dxfId="1963">
      <pivotArea dataOnly="0" labelOnly="1" outline="0" fieldPosition="0">
        <references count="2">
          <reference field="3" count="1" selected="0">
            <x v="376"/>
          </reference>
          <reference field="4" count="1">
            <x v="275"/>
          </reference>
        </references>
      </pivotArea>
    </format>
    <format dxfId="1962">
      <pivotArea dataOnly="0" labelOnly="1" outline="0" fieldPosition="0">
        <references count="2">
          <reference field="3" count="1" selected="0">
            <x v="91"/>
          </reference>
          <reference field="4" count="1">
            <x v="90"/>
          </reference>
        </references>
      </pivotArea>
    </format>
    <format dxfId="1961">
      <pivotArea dataOnly="0" labelOnly="1" outline="0" fieldPosition="0">
        <references count="2">
          <reference field="3" count="1" selected="0">
            <x v="173"/>
          </reference>
          <reference field="4" count="1">
            <x v="45"/>
          </reference>
        </references>
      </pivotArea>
    </format>
    <format dxfId="1960">
      <pivotArea dataOnly="0" labelOnly="1" outline="0" fieldPosition="0">
        <references count="2">
          <reference field="3" count="1" selected="0">
            <x v="169"/>
          </reference>
          <reference field="4" count="1">
            <x v="42"/>
          </reference>
        </references>
      </pivotArea>
    </format>
    <format dxfId="1959">
      <pivotArea dataOnly="0" labelOnly="1" outline="0" fieldPosition="0">
        <references count="2">
          <reference field="3" count="1" selected="0">
            <x v="70"/>
          </reference>
          <reference field="4" count="1">
            <x v="47"/>
          </reference>
        </references>
      </pivotArea>
    </format>
    <format dxfId="1958">
      <pivotArea dataOnly="0" labelOnly="1" outline="0" fieldPosition="0">
        <references count="2">
          <reference field="3" count="1" selected="0">
            <x v="98"/>
          </reference>
          <reference field="4" count="1">
            <x v="51"/>
          </reference>
        </references>
      </pivotArea>
    </format>
    <format dxfId="1957">
      <pivotArea dataOnly="0" labelOnly="1" outline="0" fieldPosition="0">
        <references count="2">
          <reference field="3" count="1" selected="0">
            <x v="336"/>
          </reference>
          <reference field="4" count="1">
            <x v="21"/>
          </reference>
        </references>
      </pivotArea>
    </format>
    <format dxfId="1956">
      <pivotArea dataOnly="0" labelOnly="1" outline="0" fieldPosition="0">
        <references count="2">
          <reference field="3" count="1" selected="0">
            <x v="160"/>
          </reference>
          <reference field="4" count="1">
            <x v="136"/>
          </reference>
        </references>
      </pivotArea>
    </format>
    <format dxfId="1955">
      <pivotArea dataOnly="0" labelOnly="1" outline="0" fieldPosition="0">
        <references count="2">
          <reference field="3" count="1" selected="0">
            <x v="377"/>
          </reference>
          <reference field="4" count="1">
            <x v="276"/>
          </reference>
        </references>
      </pivotArea>
    </format>
    <format dxfId="1954">
      <pivotArea dataOnly="0" labelOnly="1" outline="0" fieldPosition="0">
        <references count="2">
          <reference field="3" count="1" selected="0">
            <x v="386"/>
          </reference>
          <reference field="4" count="1">
            <x v="65"/>
          </reference>
        </references>
      </pivotArea>
    </format>
    <format dxfId="1953">
      <pivotArea dataOnly="0" labelOnly="1" outline="0" fieldPosition="0">
        <references count="2">
          <reference field="3" count="1" selected="0">
            <x v="350"/>
          </reference>
          <reference field="4" count="1">
            <x v="114"/>
          </reference>
        </references>
      </pivotArea>
    </format>
    <format dxfId="1952">
      <pivotArea dataOnly="0" labelOnly="1" outline="0" fieldPosition="0">
        <references count="2">
          <reference field="3" count="1" selected="0">
            <x v="214"/>
          </reference>
          <reference field="4" count="1">
            <x v="57"/>
          </reference>
        </references>
      </pivotArea>
    </format>
    <format dxfId="1951">
      <pivotArea dataOnly="0" labelOnly="1" outline="0" fieldPosition="0">
        <references count="2">
          <reference field="3" count="1" selected="0">
            <x v="411"/>
          </reference>
          <reference field="4" count="1">
            <x v="302"/>
          </reference>
        </references>
      </pivotArea>
    </format>
    <format dxfId="1950">
      <pivotArea dataOnly="0" labelOnly="1" outline="0" fieldPosition="0">
        <references count="2">
          <reference field="3" count="1" selected="0">
            <x v="413"/>
          </reference>
          <reference field="4" count="1">
            <x v="3"/>
          </reference>
        </references>
      </pivotArea>
    </format>
    <format dxfId="1949">
      <pivotArea dataOnly="0" labelOnly="1" outline="0" fieldPosition="0">
        <references count="2">
          <reference field="3" count="1" selected="0">
            <x v="110"/>
          </reference>
          <reference field="4" count="1">
            <x v="10"/>
          </reference>
        </references>
      </pivotArea>
    </format>
    <format dxfId="1948">
      <pivotArea dataOnly="0" labelOnly="1" outline="0" fieldPosition="0">
        <references count="2">
          <reference field="3" count="1" selected="0">
            <x v="347"/>
          </reference>
          <reference field="4" count="1">
            <x v="257"/>
          </reference>
        </references>
      </pivotArea>
    </format>
    <format dxfId="1947">
      <pivotArea dataOnly="0" labelOnly="1" outline="0" fieldPosition="0">
        <references count="2">
          <reference field="3" count="1" selected="0">
            <x v="346"/>
          </reference>
          <reference field="4" count="1">
            <x v="54"/>
          </reference>
        </references>
      </pivotArea>
    </format>
    <format dxfId="1946">
      <pivotArea dataOnly="0" labelOnly="1" outline="0" fieldPosition="0">
        <references count="2">
          <reference field="3" count="1" selected="0">
            <x v="19"/>
          </reference>
          <reference field="4" count="1">
            <x v="59"/>
          </reference>
        </references>
      </pivotArea>
    </format>
    <format dxfId="1945">
      <pivotArea dataOnly="0" labelOnly="1" outline="0" fieldPosition="0">
        <references count="2">
          <reference field="3" count="1" selected="0">
            <x v="132"/>
          </reference>
          <reference field="4" count="1">
            <x v="99"/>
          </reference>
        </references>
      </pivotArea>
    </format>
    <format dxfId="1944">
      <pivotArea dataOnly="0" labelOnly="1" outline="0" fieldPosition="0">
        <references count="2">
          <reference field="3" count="1" selected="0">
            <x v="272"/>
          </reference>
          <reference field="4" count="1">
            <x v="209"/>
          </reference>
        </references>
      </pivotArea>
    </format>
    <format dxfId="1943">
      <pivotArea dataOnly="0" labelOnly="1" outline="0" fieldPosition="0">
        <references count="2">
          <reference field="3" count="1" selected="0">
            <x v="338"/>
          </reference>
          <reference field="4" count="1">
            <x v="242"/>
          </reference>
        </references>
      </pivotArea>
    </format>
    <format dxfId="1942">
      <pivotArea dataOnly="0" labelOnly="1" outline="0" fieldPosition="0">
        <references count="2">
          <reference field="3" count="1" selected="0">
            <x v="133"/>
          </reference>
          <reference field="4" count="1">
            <x v="24"/>
          </reference>
        </references>
      </pivotArea>
    </format>
    <format dxfId="1941">
      <pivotArea dataOnly="0" labelOnly="1" outline="0" fieldPosition="0">
        <references count="2">
          <reference field="3" count="1" selected="0">
            <x v="416"/>
          </reference>
          <reference field="4" count="1">
            <x v="123"/>
          </reference>
        </references>
      </pivotArea>
    </format>
    <format dxfId="1940">
      <pivotArea dataOnly="0" labelOnly="1" outline="0" fieldPosition="0">
        <references count="2">
          <reference field="3" count="1" selected="0">
            <x v="415"/>
          </reference>
          <reference field="4" count="1">
            <x v="305"/>
          </reference>
        </references>
      </pivotArea>
    </format>
    <format dxfId="1939">
      <pivotArea dataOnly="0" labelOnly="1" outline="0" fieldPosition="0">
        <references count="2">
          <reference field="3" count="1" selected="0">
            <x v="92"/>
          </reference>
          <reference field="4" count="1">
            <x v="28"/>
          </reference>
        </references>
      </pivotArea>
    </format>
    <format dxfId="1938">
      <pivotArea dataOnly="0" labelOnly="1" outline="0" fieldPosition="0">
        <references count="2">
          <reference field="3" count="1" selected="0">
            <x v="6"/>
          </reference>
          <reference field="4" count="1">
            <x v="65"/>
          </reference>
        </references>
      </pivotArea>
    </format>
    <format dxfId="1937">
      <pivotArea dataOnly="0" labelOnly="1" outline="0" fieldPosition="0">
        <references count="2">
          <reference field="3" count="1" selected="0">
            <x v="80"/>
          </reference>
          <reference field="4" count="1">
            <x v="30"/>
          </reference>
        </references>
      </pivotArea>
    </format>
    <format dxfId="1936">
      <pivotArea dataOnly="0" labelOnly="1" outline="0" fieldPosition="0">
        <references count="2">
          <reference field="3" count="1" selected="0">
            <x v="248"/>
          </reference>
          <reference field="4" count="1">
            <x v="193"/>
          </reference>
        </references>
      </pivotArea>
    </format>
    <format dxfId="1935">
      <pivotArea dataOnly="0" labelOnly="1" outline="0" fieldPosition="0">
        <references count="2">
          <reference field="3" count="1" selected="0">
            <x v="365"/>
          </reference>
          <reference field="4" count="1">
            <x v="268"/>
          </reference>
        </references>
      </pivotArea>
    </format>
    <format dxfId="1934">
      <pivotArea dataOnly="0" labelOnly="1" outline="0" fieldPosition="0">
        <references count="2">
          <reference field="3" count="1" selected="0">
            <x v="174"/>
          </reference>
          <reference field="4" count="1">
            <x v="146"/>
          </reference>
        </references>
      </pivotArea>
    </format>
    <format dxfId="1933">
      <pivotArea dataOnly="0" labelOnly="1" outline="0" fieldPosition="0">
        <references count="2">
          <reference field="3" count="1" selected="0">
            <x v="76"/>
          </reference>
          <reference field="4" count="1">
            <x v="98"/>
          </reference>
        </references>
      </pivotArea>
    </format>
    <format dxfId="1932">
      <pivotArea dataOnly="0" labelOnly="1" outline="0" fieldPosition="0">
        <references count="2">
          <reference field="3" count="1" selected="0">
            <x v="127"/>
          </reference>
          <reference field="4" count="1">
            <x v="110"/>
          </reference>
        </references>
      </pivotArea>
    </format>
    <format dxfId="1931">
      <pivotArea dataOnly="0" labelOnly="1" outline="0" fieldPosition="0">
        <references count="2">
          <reference field="3" count="1" selected="0">
            <x v="414"/>
          </reference>
          <reference field="4" count="1">
            <x v="304"/>
          </reference>
        </references>
      </pivotArea>
    </format>
    <format dxfId="1930">
      <pivotArea dataOnly="0" labelOnly="1" outline="0" fieldPosition="0">
        <references count="2">
          <reference field="3" count="1" selected="0">
            <x v="135"/>
          </reference>
          <reference field="4" count="1">
            <x v="36"/>
          </reference>
        </references>
      </pivotArea>
    </format>
    <format dxfId="1929">
      <pivotArea dataOnly="0" labelOnly="1" outline="0" fieldPosition="0">
        <references count="2">
          <reference field="3" count="1" selected="0">
            <x v="84"/>
          </reference>
          <reference field="4" count="1">
            <x v="3"/>
          </reference>
        </references>
      </pivotArea>
    </format>
    <format dxfId="1928">
      <pivotArea dataOnly="0" labelOnly="1" outline="0" fieldPosition="0">
        <references count="2">
          <reference field="3" count="1" selected="0">
            <x v="183"/>
          </reference>
          <reference field="4" count="1">
            <x v="20"/>
          </reference>
        </references>
      </pivotArea>
    </format>
    <format dxfId="1927">
      <pivotArea dataOnly="0" labelOnly="1" outline="0" fieldPosition="0">
        <references count="2">
          <reference field="3" count="1" selected="0">
            <x v="254"/>
          </reference>
          <reference field="4" count="1">
            <x v="50"/>
          </reference>
        </references>
      </pivotArea>
    </format>
    <format dxfId="1926">
      <pivotArea dataOnly="0" labelOnly="1" outline="0" fieldPosition="0">
        <references count="2">
          <reference field="3" count="1" selected="0">
            <x v="407"/>
          </reference>
          <reference field="4" count="1">
            <x v="299"/>
          </reference>
        </references>
      </pivotArea>
    </format>
    <format dxfId="1925">
      <pivotArea dataOnly="0" labelOnly="1" outline="0" fieldPosition="0">
        <references count="2">
          <reference field="3" count="1" selected="0">
            <x v="249"/>
          </reference>
          <reference field="4" count="1">
            <x v="282"/>
          </reference>
        </references>
      </pivotArea>
    </format>
    <format dxfId="1924">
      <pivotArea dataOnly="0" labelOnly="1" outline="0" fieldPosition="0">
        <references count="2">
          <reference field="3" count="1" selected="0">
            <x v="337"/>
          </reference>
          <reference field="4" count="1">
            <x v="251"/>
          </reference>
        </references>
      </pivotArea>
    </format>
    <format dxfId="1923">
      <pivotArea dataOnly="0" labelOnly="1" outline="0" fieldPosition="0">
        <references count="2">
          <reference field="3" count="1" selected="0">
            <x v="219"/>
          </reference>
          <reference field="4" count="1">
            <x v="176"/>
          </reference>
        </references>
      </pivotArea>
    </format>
    <format dxfId="1922">
      <pivotArea dataOnly="0" labelOnly="1" outline="0" fieldPosition="0">
        <references count="2">
          <reference field="3" count="1" selected="0">
            <x v="406"/>
          </reference>
          <reference field="4" count="1">
            <x v="56"/>
          </reference>
        </references>
      </pivotArea>
    </format>
    <format dxfId="1921">
      <pivotArea dataOnly="0" labelOnly="1" outline="0" fieldPosition="0">
        <references count="2">
          <reference field="3" count="1" selected="0">
            <x v="293"/>
          </reference>
          <reference field="4" count="1">
            <x v="134"/>
          </reference>
        </references>
      </pivotArea>
    </format>
    <format dxfId="1920">
      <pivotArea dataOnly="0" labelOnly="1" outline="0" fieldPosition="0">
        <references count="2">
          <reference field="3" count="1" selected="0">
            <x v="351"/>
          </reference>
          <reference field="4" count="1">
            <x v="258"/>
          </reference>
        </references>
      </pivotArea>
    </format>
    <format dxfId="1919">
      <pivotArea dataOnly="0" labelOnly="1" outline="0" fieldPosition="0">
        <references count="2">
          <reference field="3" count="1" selected="0">
            <x v="138"/>
          </reference>
          <reference field="4" count="1">
            <x v="138"/>
          </reference>
        </references>
      </pivotArea>
    </format>
    <format dxfId="1918">
      <pivotArea dataOnly="0" labelOnly="1" outline="0" fieldPosition="0">
        <references count="2">
          <reference field="3" count="1" selected="0">
            <x v="114"/>
          </reference>
          <reference field="4" count="1">
            <x v="85"/>
          </reference>
        </references>
      </pivotArea>
    </format>
    <format dxfId="1917">
      <pivotArea dataOnly="0" labelOnly="1" outline="0" fieldPosition="0">
        <references count="2">
          <reference field="3" count="1" selected="0">
            <x v="87"/>
          </reference>
          <reference field="4" count="1">
            <x v="59"/>
          </reference>
        </references>
      </pivotArea>
    </format>
    <format dxfId="1916">
      <pivotArea dataOnly="0" labelOnly="1" outline="0" fieldPosition="0">
        <references count="2">
          <reference field="3" count="1" selected="0">
            <x v="43"/>
          </reference>
          <reference field="4" count="1">
            <x v="56"/>
          </reference>
        </references>
      </pivotArea>
    </format>
    <format dxfId="1915">
      <pivotArea dataOnly="0" labelOnly="1" outline="0" fieldPosition="0">
        <references count="2">
          <reference field="3" count="1" selected="0">
            <x v="273"/>
          </reference>
          <reference field="4" count="1">
            <x v="210"/>
          </reference>
        </references>
      </pivotArea>
    </format>
    <format dxfId="1914">
      <pivotArea dataOnly="0" labelOnly="1" outline="0" fieldPosition="0">
        <references count="2">
          <reference field="3" count="1" selected="0">
            <x v="220"/>
          </reference>
          <reference field="4" count="1">
            <x v="177"/>
          </reference>
        </references>
      </pivotArea>
    </format>
    <format dxfId="1913">
      <pivotArea dataOnly="0" labelOnly="1" outline="0" fieldPosition="0">
        <references count="2">
          <reference field="3" count="1" selected="0">
            <x v="353"/>
          </reference>
          <reference field="4" count="1">
            <x v="21"/>
          </reference>
        </references>
      </pivotArea>
    </format>
    <format dxfId="1912">
      <pivotArea dataOnly="0" labelOnly="1" outline="0" fieldPosition="0">
        <references count="2">
          <reference field="3" count="1" selected="0">
            <x v="409"/>
          </reference>
          <reference field="4" count="1">
            <x v="59"/>
          </reference>
        </references>
      </pivotArea>
    </format>
    <format dxfId="1911">
      <pivotArea dataOnly="0" labelOnly="1" outline="0" fieldPosition="0">
        <references count="2">
          <reference field="3" count="1" selected="0">
            <x v="36"/>
          </reference>
          <reference field="4" count="1">
            <x v="37"/>
          </reference>
        </references>
      </pivotArea>
    </format>
    <format dxfId="1910">
      <pivotArea dataOnly="0" labelOnly="1" outline="0" fieldPosition="0">
        <references count="2">
          <reference field="3" count="1" selected="0">
            <x v="242"/>
          </reference>
          <reference field="4" count="1">
            <x v="187"/>
          </reference>
        </references>
      </pivotArea>
    </format>
    <format dxfId="1909">
      <pivotArea dataOnly="0" labelOnly="1" outline="0" fieldPosition="0">
        <references count="2">
          <reference field="3" count="1" selected="0">
            <x v="150"/>
          </reference>
          <reference field="4" count="1">
            <x v="71"/>
          </reference>
        </references>
      </pivotArea>
    </format>
    <format dxfId="1908">
      <pivotArea dataOnly="0" labelOnly="1" outline="0" fieldPosition="0">
        <references count="2">
          <reference field="3" count="1" selected="0">
            <x v="306"/>
          </reference>
          <reference field="4" count="1">
            <x v="303"/>
          </reference>
        </references>
      </pivotArea>
    </format>
    <format dxfId="1907">
      <pivotArea dataOnly="0" labelOnly="1" outline="0" fieldPosition="0">
        <references count="2">
          <reference field="3" count="1" selected="0">
            <x v="187"/>
          </reference>
          <reference field="4" count="1">
            <x v="153"/>
          </reference>
        </references>
      </pivotArea>
    </format>
    <format dxfId="1906">
      <pivotArea dataOnly="0" labelOnly="1" outline="0" fieldPosition="0">
        <references count="2">
          <reference field="3" count="1" selected="0">
            <x v="102"/>
          </reference>
          <reference field="4" count="1">
            <x v="21"/>
          </reference>
        </references>
      </pivotArea>
    </format>
    <format dxfId="1905">
      <pivotArea dataOnly="0" labelOnly="1" outline="0" fieldPosition="0">
        <references count="2">
          <reference field="3" count="1" selected="0">
            <x v="354"/>
          </reference>
          <reference field="4" count="1">
            <x v="259"/>
          </reference>
        </references>
      </pivotArea>
    </format>
    <format dxfId="1904">
      <pivotArea dataOnly="0" labelOnly="1" outline="0" fieldPosition="0">
        <references count="2">
          <reference field="3" count="1" selected="0">
            <x v="311"/>
          </reference>
          <reference field="4" count="1">
            <x v="0"/>
          </reference>
        </references>
      </pivotArea>
    </format>
    <format dxfId="1903">
      <pivotArea dataOnly="0" labelOnly="1" outline="0" fieldPosition="0">
        <references count="2">
          <reference field="3" count="1" selected="0">
            <x v="82"/>
          </reference>
          <reference field="4" count="1">
            <x v="70"/>
          </reference>
        </references>
      </pivotArea>
    </format>
    <format dxfId="1902">
      <pivotArea dataOnly="0" labelOnly="1" outline="0" fieldPosition="0">
        <references count="2">
          <reference field="3" count="1" selected="0">
            <x v="216"/>
          </reference>
          <reference field="4" count="1">
            <x v="102"/>
          </reference>
        </references>
      </pivotArea>
    </format>
    <format dxfId="1901">
      <pivotArea dataOnly="0" labelOnly="1" outline="0" fieldPosition="0">
        <references count="2">
          <reference field="3" count="1" selected="0">
            <x v="105"/>
          </reference>
          <reference field="4" count="1">
            <x v="15"/>
          </reference>
        </references>
      </pivotArea>
    </format>
    <format dxfId="1900">
      <pivotArea dataOnly="0" labelOnly="1" outline="0" fieldPosition="0">
        <references count="2">
          <reference field="3" count="1" selected="0">
            <x v="116"/>
          </reference>
          <reference field="4" count="1">
            <x v="62"/>
          </reference>
        </references>
      </pivotArea>
    </format>
    <format dxfId="1899">
      <pivotArea dataOnly="0" labelOnly="1" outline="0" fieldPosition="0">
        <references count="2">
          <reference field="3" count="1" selected="0">
            <x v="247"/>
          </reference>
          <reference field="4" count="1">
            <x v="157"/>
          </reference>
        </references>
      </pivotArea>
    </format>
    <format dxfId="1898">
      <pivotArea dataOnly="0" labelOnly="1" outline="0" fieldPosition="0">
        <references count="2">
          <reference field="3" count="1" selected="0">
            <x v="394"/>
          </reference>
          <reference field="4" count="1">
            <x v="290"/>
          </reference>
        </references>
      </pivotArea>
    </format>
    <format dxfId="1897">
      <pivotArea dataOnly="0" labelOnly="1" outline="0" fieldPosition="0">
        <references count="2">
          <reference field="3" count="1" selected="0">
            <x v="231"/>
          </reference>
          <reference field="4" count="1">
            <x v="101"/>
          </reference>
        </references>
      </pivotArea>
    </format>
    <format dxfId="1896">
      <pivotArea dataOnly="0" labelOnly="1" outline="0" fieldPosition="0">
        <references count="2">
          <reference field="3" count="1" selected="0">
            <x v="250"/>
          </reference>
          <reference field="4" count="1">
            <x v="3"/>
          </reference>
        </references>
      </pivotArea>
    </format>
    <format dxfId="1895">
      <pivotArea dataOnly="0" labelOnly="1" outline="0" fieldPosition="0">
        <references count="2">
          <reference field="3" count="1" selected="0">
            <x v="232"/>
          </reference>
          <reference field="4" count="1">
            <x v="183"/>
          </reference>
        </references>
      </pivotArea>
    </format>
    <format dxfId="1894">
      <pivotArea dataOnly="0" labelOnly="1" outline="0" fieldPosition="0">
        <references count="2">
          <reference field="3" count="1" selected="0">
            <x v="81"/>
          </reference>
          <reference field="4" count="1">
            <x v="115"/>
          </reference>
        </references>
      </pivotArea>
    </format>
    <format dxfId="1893">
      <pivotArea dataOnly="0" labelOnly="1" outline="0" fieldPosition="0">
        <references count="2">
          <reference field="3" count="1" selected="0">
            <x v="291"/>
          </reference>
          <reference field="4" count="1">
            <x v="29"/>
          </reference>
        </references>
      </pivotArea>
    </format>
    <format dxfId="1892">
      <pivotArea dataOnly="0" labelOnly="1" outline="0" fieldPosition="0">
        <references count="2">
          <reference field="3" count="1" selected="0">
            <x v="75"/>
          </reference>
          <reference field="4" count="1">
            <x v="22"/>
          </reference>
        </references>
      </pivotArea>
    </format>
    <format dxfId="1891">
      <pivotArea dataOnly="0" labelOnly="1" outline="0" fieldPosition="0">
        <references count="2">
          <reference field="3" count="1" selected="0">
            <x v="375"/>
          </reference>
          <reference field="4" count="1">
            <x v="274"/>
          </reference>
        </references>
      </pivotArea>
    </format>
    <format dxfId="1890">
      <pivotArea dataOnly="0" labelOnly="1" outline="0" fieldPosition="0">
        <references count="2">
          <reference field="3" count="1" selected="0">
            <x v="400"/>
          </reference>
          <reference field="4" count="1">
            <x v="294"/>
          </reference>
        </references>
      </pivotArea>
    </format>
    <format dxfId="1889">
      <pivotArea dataOnly="0" labelOnly="1" outline="0" fieldPosition="0">
        <references count="2">
          <reference field="3" count="1" selected="0">
            <x v="125"/>
          </reference>
          <reference field="4" count="1">
            <x v="80"/>
          </reference>
        </references>
      </pivotArea>
    </format>
    <format dxfId="1888">
      <pivotArea dataOnly="0" labelOnly="1" outline="0" fieldPosition="0">
        <references count="2">
          <reference field="3" count="1" selected="0">
            <x v="367"/>
          </reference>
          <reference field="4" count="1">
            <x v="243"/>
          </reference>
        </references>
      </pivotArea>
    </format>
    <format dxfId="1887">
      <pivotArea dataOnly="0" labelOnly="1" outline="0" fieldPosition="0">
        <references count="2">
          <reference field="3" count="1" selected="0">
            <x v="126"/>
          </reference>
          <reference field="4" count="1">
            <x v="34"/>
          </reference>
        </references>
      </pivotArea>
    </format>
    <format dxfId="1886">
      <pivotArea dataOnly="0" labelOnly="1" outline="0" fieldPosition="0">
        <references count="2">
          <reference field="3" count="1" selected="0">
            <x v="285"/>
          </reference>
          <reference field="4" count="1">
            <x v="217"/>
          </reference>
        </references>
      </pivotArea>
    </format>
    <format dxfId="1885">
      <pivotArea dataOnly="0" labelOnly="1" outline="0" fieldPosition="0">
        <references count="2">
          <reference field="3" count="1" selected="0">
            <x v="359"/>
          </reference>
          <reference field="4" count="1">
            <x v="264"/>
          </reference>
        </references>
      </pivotArea>
    </format>
    <format dxfId="1884">
      <pivotArea dataOnly="0" labelOnly="1" outline="0" fieldPosition="0">
        <references count="2">
          <reference field="3" count="1" selected="0">
            <x v="366"/>
          </reference>
          <reference field="4" count="1">
            <x v="269"/>
          </reference>
        </references>
      </pivotArea>
    </format>
    <format dxfId="1883">
      <pivotArea dataOnly="0" labelOnly="1" outline="0" fieldPosition="0">
        <references count="2">
          <reference field="3" count="1" selected="0">
            <x v="104"/>
          </reference>
          <reference field="4" count="1">
            <x v="17"/>
          </reference>
        </references>
      </pivotArea>
    </format>
    <format dxfId="1882">
      <pivotArea dataOnly="0" labelOnly="1" outline="0" fieldPosition="0">
        <references count="2">
          <reference field="3" count="1" selected="0">
            <x v="395"/>
          </reference>
          <reference field="4" count="1">
            <x v="291"/>
          </reference>
        </references>
      </pivotArea>
    </format>
    <format dxfId="1881">
      <pivotArea dataOnly="0" labelOnly="1" outline="0" fieldPosition="0">
        <references count="2">
          <reference field="3" count="1" selected="0">
            <x v="278"/>
          </reference>
          <reference field="4" count="1">
            <x v="212"/>
          </reference>
        </references>
      </pivotArea>
    </format>
    <format dxfId="1880">
      <pivotArea dataOnly="0" labelOnly="1" outline="0" fieldPosition="0">
        <references count="2">
          <reference field="3" count="1" selected="0">
            <x v="357"/>
          </reference>
          <reference field="4" count="1">
            <x v="262"/>
          </reference>
        </references>
      </pivotArea>
    </format>
    <format dxfId="1879">
      <pivotArea dataOnly="0" labelOnly="1" outline="0" fieldPosition="0">
        <references count="2">
          <reference field="3" count="1" selected="0">
            <x v="361"/>
          </reference>
          <reference field="4" count="1">
            <x v="201"/>
          </reference>
        </references>
      </pivotArea>
    </format>
    <format dxfId="1878">
      <pivotArea dataOnly="0" labelOnly="1" outline="0" fieldPosition="0">
        <references count="2">
          <reference field="3" count="1" selected="0">
            <x v="65"/>
          </reference>
          <reference field="4" count="1">
            <x v="53"/>
          </reference>
        </references>
      </pivotArea>
    </format>
    <format dxfId="1877">
      <pivotArea dataOnly="0" labelOnly="1" outline="0" fieldPosition="0">
        <references count="2">
          <reference field="3" count="1" selected="0">
            <x v="307"/>
          </reference>
          <reference field="4" count="1">
            <x v="101"/>
          </reference>
        </references>
      </pivotArea>
    </format>
    <format dxfId="1876">
      <pivotArea dataOnly="0" labelOnly="1" outline="0" fieldPosition="0">
        <references count="2">
          <reference field="3" count="1" selected="0">
            <x v="68"/>
          </reference>
          <reference field="4" count="1">
            <x v="3"/>
          </reference>
        </references>
      </pivotArea>
    </format>
    <format dxfId="1875">
      <pivotArea dataOnly="0" labelOnly="1" outline="0" fieldPosition="0">
        <references count="2">
          <reference field="3" count="1" selected="0">
            <x v="387"/>
          </reference>
          <reference field="4" count="1">
            <x v="285"/>
          </reference>
        </references>
      </pivotArea>
    </format>
    <format dxfId="1874">
      <pivotArea dataOnly="0" labelOnly="1" outline="0" fieldPosition="0">
        <references count="2">
          <reference field="3" count="1" selected="0">
            <x v="115"/>
          </reference>
          <reference field="4" count="1">
            <x v="59"/>
          </reference>
        </references>
      </pivotArea>
    </format>
    <format dxfId="1873">
      <pivotArea dataOnly="0" labelOnly="1" outline="0" fieldPosition="0">
        <references count="2">
          <reference field="3" count="1" selected="0">
            <x v="327"/>
          </reference>
          <reference field="4" count="1">
            <x v="243"/>
          </reference>
        </references>
      </pivotArea>
    </format>
    <format dxfId="1872">
      <pivotArea dataOnly="0" labelOnly="1" outline="0" fieldPosition="0">
        <references count="2">
          <reference field="3" count="1" selected="0">
            <x v="405"/>
          </reference>
          <reference field="4" count="1">
            <x v="298"/>
          </reference>
        </references>
      </pivotArea>
    </format>
    <format dxfId="1871">
      <pivotArea dataOnly="0" labelOnly="1" outline="0" fieldPosition="0">
        <references count="2">
          <reference field="3" count="1" selected="0">
            <x v="419"/>
          </reference>
          <reference field="4" count="1">
            <x v="307"/>
          </reference>
        </references>
      </pivotArea>
    </format>
    <format dxfId="1870">
      <pivotArea dataOnly="0" labelOnly="1" outline="0" fieldPosition="0">
        <references count="2">
          <reference field="3" count="1" selected="0">
            <x v="268"/>
          </reference>
          <reference field="4" count="1">
            <x v="205"/>
          </reference>
        </references>
      </pivotArea>
    </format>
    <format dxfId="1869">
      <pivotArea dataOnly="0" labelOnly="1" outline="0" fieldPosition="0">
        <references count="2">
          <reference field="3" count="1" selected="0">
            <x v="335"/>
          </reference>
          <reference field="4" count="1">
            <x v="250"/>
          </reference>
        </references>
      </pivotArea>
    </format>
    <format dxfId="1868">
      <pivotArea dataOnly="0" labelOnly="1" outline="0" fieldPosition="0">
        <references count="2">
          <reference field="3" count="1" selected="0">
            <x v="145"/>
          </reference>
          <reference field="4" count="1">
            <x v="6"/>
          </reference>
        </references>
      </pivotArea>
    </format>
    <format dxfId="1867">
      <pivotArea dataOnly="0" labelOnly="1" outline="0" fieldPosition="0">
        <references count="2">
          <reference field="3" count="1" selected="0">
            <x v="410"/>
          </reference>
          <reference field="4" count="1">
            <x v="301"/>
          </reference>
        </references>
      </pivotArea>
    </format>
    <format dxfId="1866">
      <pivotArea dataOnly="0" labelOnly="1" outline="0" fieldPosition="0">
        <references count="2">
          <reference field="3" count="1" selected="0">
            <x v="120"/>
          </reference>
          <reference field="4" count="1">
            <x v="94"/>
          </reference>
        </references>
      </pivotArea>
    </format>
    <format dxfId="1865">
      <pivotArea dataOnly="0" labelOnly="1" outline="0" fieldPosition="0">
        <references count="2">
          <reference field="3" count="1" selected="0">
            <x v="267"/>
          </reference>
          <reference field="4" count="1">
            <x v="59"/>
          </reference>
        </references>
      </pivotArea>
    </format>
    <format dxfId="1864">
      <pivotArea dataOnly="0" labelOnly="1" outline="0" fieldPosition="0">
        <references count="2">
          <reference field="3" count="1" selected="0">
            <x v="392"/>
          </reference>
          <reference field="4" count="1">
            <x v="288"/>
          </reference>
        </references>
      </pivotArea>
    </format>
    <format dxfId="1863">
      <pivotArea dataOnly="0" labelOnly="1" outline="0" fieldPosition="0">
        <references count="2">
          <reference field="3" count="1" selected="0">
            <x v="226"/>
          </reference>
          <reference field="4" count="1">
            <x v="181"/>
          </reference>
        </references>
      </pivotArea>
    </format>
    <format dxfId="1862">
      <pivotArea dataOnly="0" labelOnly="1" outline="0" fieldPosition="0">
        <references count="2">
          <reference field="3" count="1" selected="0">
            <x v="342"/>
          </reference>
          <reference field="4" count="1">
            <x v="21"/>
          </reference>
        </references>
      </pivotArea>
    </format>
    <format dxfId="1861">
      <pivotArea dataOnly="0" labelOnly="1" outline="0" fieldPosition="0">
        <references count="2">
          <reference field="3" count="1" selected="0">
            <x v="121"/>
          </reference>
          <reference field="4" count="1">
            <x v="78"/>
          </reference>
        </references>
      </pivotArea>
    </format>
    <format dxfId="1860">
      <pivotArea dataOnly="0" labelOnly="1" outline="0" fieldPosition="0">
        <references count="2">
          <reference field="3" count="1" selected="0">
            <x v="152"/>
          </reference>
          <reference field="4" count="1">
            <x v="139"/>
          </reference>
        </references>
      </pivotArea>
    </format>
    <format dxfId="1859">
      <pivotArea dataOnly="0" labelOnly="1" outline="0" fieldPosition="0">
        <references count="2">
          <reference field="3" count="1" selected="0">
            <x v="391"/>
          </reference>
          <reference field="4" count="1">
            <x v="287"/>
          </reference>
        </references>
      </pivotArea>
    </format>
    <format dxfId="1858">
      <pivotArea dataOnly="0" labelOnly="1" outline="0" fieldPosition="0">
        <references count="2">
          <reference field="3" count="1" selected="0">
            <x v="389"/>
          </reference>
          <reference field="4" count="1">
            <x v="286"/>
          </reference>
        </references>
      </pivotArea>
    </format>
    <format dxfId="1857">
      <pivotArea dataOnly="0" labelOnly="1" outline="0" fieldPosition="0">
        <references count="2">
          <reference field="3" count="1" selected="0">
            <x v="390"/>
          </reference>
          <reference field="4" count="1">
            <x v="262"/>
          </reference>
        </references>
      </pivotArea>
    </format>
    <format dxfId="1856">
      <pivotArea dataOnly="0" labelOnly="1" outline="0" fieldPosition="0">
        <references count="2">
          <reference field="3" count="1" selected="0">
            <x v="210"/>
          </reference>
          <reference field="4" count="1">
            <x v="77"/>
          </reference>
        </references>
      </pivotArea>
    </format>
    <format dxfId="185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854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1853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1852">
      <pivotArea outline="0" fieldPosition="0">
        <references count="1">
          <reference field="4294967294" count="1" selected="0">
            <x v="3"/>
          </reference>
        </references>
      </pivotArea>
    </format>
    <format dxfId="1851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PivotTable3" cacheId="1" applyNumberFormats="0" applyBorderFormats="0" applyFontFormats="0" applyPatternFormats="0" applyAlignmentFormats="0" applyWidthHeightFormats="1" dataCaption="Values" updatedVersion="4" minRefreshableVersion="3" showDrill="0" useAutoFormatting="1" rowGrandTotals="0" itemPrintTitles="1" createdVersion="6" indent="0" compact="0" compactData="0" multipleFieldFilters="0">
  <location ref="A5:H103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x="1"/>
        <item h="1"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2">
        <item m="1" x="356"/>
        <item m="1" x="311"/>
        <item m="1" x="268"/>
        <item x="38"/>
        <item x="12"/>
        <item x="17"/>
        <item x="6"/>
        <item m="1" x="369"/>
        <item x="21"/>
        <item x="90"/>
        <item m="1" x="187"/>
        <item m="1" x="391"/>
        <item x="78"/>
        <item x="35"/>
        <item m="1" x="345"/>
        <item x="4"/>
        <item x="77"/>
        <item x="95"/>
        <item x="15"/>
        <item m="1" x="317"/>
        <item m="1" x="273"/>
        <item x="73"/>
        <item m="1" x="134"/>
        <item m="1" x="293"/>
        <item m="1" x="375"/>
        <item m="1" x="289"/>
        <item m="1" x="246"/>
        <item x="128"/>
        <item x="47"/>
        <item x="40"/>
        <item m="1" x="263"/>
        <item m="1" x="411"/>
        <item x="14"/>
        <item m="1" x="324"/>
        <item m="1" x="283"/>
        <item m="1" x="320"/>
        <item m="1" x="279"/>
        <item m="1" x="233"/>
        <item m="1" x="139"/>
        <item x="92"/>
        <item m="1" x="297"/>
        <item x="58"/>
        <item x="55"/>
        <item x="46"/>
        <item m="1" x="250"/>
        <item m="1" x="199"/>
        <item x="104"/>
        <item m="1" x="222"/>
        <item m="1" x="415"/>
        <item x="74"/>
        <item m="1" x="149"/>
        <item m="1" x="237"/>
        <item x="97"/>
        <item x="130"/>
        <item m="1" x="160"/>
        <item m="1" x="406"/>
        <item x="114"/>
        <item x="39"/>
        <item x="81"/>
        <item m="1" x="294"/>
        <item x="16"/>
        <item x="10"/>
        <item m="1" x="308"/>
        <item x="75"/>
        <item x="50"/>
        <item m="1" x="238"/>
        <item m="1" x="389"/>
        <item m="1" x="298"/>
        <item x="88"/>
        <item x="7"/>
        <item x="119"/>
        <item x="121"/>
        <item m="1" x="332"/>
        <item x="23"/>
        <item x="19"/>
        <item m="1" x="302"/>
        <item x="99"/>
        <item m="1" x="407"/>
        <item x="29"/>
        <item x="26"/>
        <item x="124"/>
        <item m="1" x="337"/>
        <item m="1" x="416"/>
        <item m="1" x="171"/>
        <item m="1" x="370"/>
        <item m="1" x="288"/>
        <item x="2"/>
        <item m="1" x="392"/>
        <item m="1" x="360"/>
        <item x="11"/>
        <item m="1" x="338"/>
        <item m="1" x="393"/>
        <item x="64"/>
        <item m="1" x="234"/>
        <item x="37"/>
        <item x="82"/>
        <item x="51"/>
        <item x="33"/>
        <item m="1" x="224"/>
        <item m="1" x="371"/>
        <item x="91"/>
        <item m="1" x="274"/>
        <item x="44"/>
        <item x="132"/>
        <item m="1" x="372"/>
        <item m="1" x="384"/>
        <item m="1" x="341"/>
        <item m="1" x="300"/>
        <item m="1" x="402"/>
        <item m="1" x="225"/>
        <item m="1" x="190"/>
        <item m="1" x="209"/>
        <item x="59"/>
        <item x="49"/>
        <item x="42"/>
        <item x="0"/>
        <item m="1" x="418"/>
        <item m="1" x="348"/>
        <item m="1" x="270"/>
        <item x="79"/>
        <item x="60"/>
        <item x="101"/>
        <item m="1" x="214"/>
        <item m="1" x="326"/>
        <item m="1" x="145"/>
        <item m="1" x="385"/>
        <item m="1" x="155"/>
        <item x="72"/>
        <item m="1" x="271"/>
        <item m="1" x="420"/>
        <item m="1" x="333"/>
        <item m="1" x="210"/>
        <item m="1" x="164"/>
        <item m="1" x="318"/>
        <item x="56"/>
        <item x="57"/>
        <item m="1" x="267"/>
        <item x="118"/>
        <item x="9"/>
        <item m="1" x="366"/>
        <item m="1" x="284"/>
        <item x="129"/>
        <item m="1" x="280"/>
        <item x="80"/>
        <item x="53"/>
        <item x="84"/>
        <item x="133"/>
        <item x="1"/>
        <item m="1" x="150"/>
        <item m="1" x="400"/>
        <item m="1" x="339"/>
        <item m="1" x="201"/>
        <item x="122"/>
        <item m="1" x="409"/>
        <item x="32"/>
        <item x="54"/>
        <item m="1" x="158"/>
        <item x="120"/>
        <item m="1" x="231"/>
        <item m="1" x="175"/>
        <item m="1" x="197"/>
        <item m="1" x="394"/>
        <item m="1" x="215"/>
        <item m="1" x="167"/>
        <item m="1" x="265"/>
        <item x="68"/>
        <item x="63"/>
        <item m="1" x="327"/>
        <item m="1" x="146"/>
        <item x="45"/>
        <item x="41"/>
        <item m="1" x="295"/>
        <item m="1" x="156"/>
        <item x="48"/>
        <item m="1" x="173"/>
        <item m="1" x="192"/>
        <item x="125"/>
        <item m="1" x="244"/>
        <item m="1" x="363"/>
        <item x="28"/>
        <item m="1" x="232"/>
        <item m="1" x="346"/>
        <item x="31"/>
        <item x="36"/>
        <item m="1" x="236"/>
        <item m="1" x="239"/>
        <item m="1" x="322"/>
        <item m="1" x="277"/>
        <item m="1" x="137"/>
        <item m="1" x="223"/>
        <item m="1" x="414"/>
        <item x="3"/>
        <item x="111"/>
        <item m="1" x="334"/>
        <item m="1" x="248"/>
        <item m="1" x="292"/>
        <item m="1" x="154"/>
        <item x="8"/>
        <item m="1" x="157"/>
        <item x="13"/>
        <item m="1" x="310"/>
        <item x="108"/>
        <item x="22"/>
        <item m="1" x="206"/>
        <item m="1" x="258"/>
        <item x="43"/>
        <item m="1" x="249"/>
        <item m="1" x="254"/>
        <item m="1" x="216"/>
        <item m="1" x="344"/>
        <item x="27"/>
        <item m="1" x="352"/>
        <item m="1" x="203"/>
        <item m="1" x="168"/>
        <item x="65"/>
        <item m="1" x="211"/>
        <item m="1" x="245"/>
        <item m="1" x="275"/>
        <item x="112"/>
        <item m="1" x="182"/>
        <item m="1" x="410"/>
        <item m="1" x="141"/>
        <item m="1" x="331"/>
        <item m="1" x="174"/>
        <item m="1" x="221"/>
        <item m="1" x="373"/>
        <item m="1" x="419"/>
        <item m="1" x="368"/>
        <item m="1" x="329"/>
        <item m="1" x="287"/>
        <item x="94"/>
        <item m="1" x="138"/>
        <item m="1" x="202"/>
        <item m="1" x="340"/>
        <item m="1" x="296"/>
        <item m="1" x="255"/>
        <item m="1" x="381"/>
        <item m="1" x="147"/>
        <item m="1" x="397"/>
        <item m="1" x="390"/>
        <item m="1" x="349"/>
        <item m="1" x="135"/>
        <item x="87"/>
        <item m="1" x="355"/>
        <item x="106"/>
        <item m="1" x="301"/>
        <item x="76"/>
        <item x="93"/>
        <item m="1" x="172"/>
        <item m="1" x="220"/>
        <item m="1" x="269"/>
        <item m="1" x="309"/>
        <item m="1" x="362"/>
        <item m="1" x="405"/>
        <item m="1" x="188"/>
        <item m="1" x="193"/>
        <item m="1" x="217"/>
        <item x="85"/>
        <item x="83"/>
        <item m="1" x="151"/>
        <item m="1" x="361"/>
        <item m="1" x="189"/>
        <item m="1" x="412"/>
        <item m="1" x="357"/>
        <item m="1" x="312"/>
        <item m="1" x="241"/>
        <item m="1" x="264"/>
        <item m="1" x="396"/>
        <item m="1" x="285"/>
        <item x="20"/>
        <item x="117"/>
        <item m="1" x="198"/>
        <item x="24"/>
        <item x="116"/>
        <item x="115"/>
        <item m="1" x="404"/>
        <item m="1" x="305"/>
        <item m="1" x="204"/>
        <item m="1" x="323"/>
        <item x="127"/>
        <item m="1" x="161"/>
        <item x="126"/>
        <item m="1" x="191"/>
        <item m="1" x="196"/>
        <item x="18"/>
        <item x="25"/>
        <item m="1" x="152"/>
        <item m="1" x="159"/>
        <item x="52"/>
        <item m="1" x="383"/>
        <item x="98"/>
        <item m="1" x="315"/>
        <item m="1" x="229"/>
        <item x="96"/>
        <item x="30"/>
        <item m="1" x="184"/>
        <item m="1" x="319"/>
        <item m="1" x="205"/>
        <item x="131"/>
        <item m="1" x="304"/>
        <item m="1" x="282"/>
        <item m="1" x="421"/>
        <item m="1" x="253"/>
        <item m="1" x="374"/>
        <item m="1" x="247"/>
        <item m="1" x="321"/>
        <item m="1" x="291"/>
        <item m="1" x="350"/>
        <item m="1" x="162"/>
        <item m="1" x="166"/>
        <item x="66"/>
        <item x="61"/>
        <item m="1" x="413"/>
        <item m="1" x="180"/>
        <item m="1" x="218"/>
        <item m="1" x="148"/>
        <item x="100"/>
        <item m="1" x="208"/>
        <item m="1" x="358"/>
        <item m="1" x="417"/>
        <item m="1" x="240"/>
        <item m="1" x="213"/>
        <item m="1" x="272"/>
        <item m="1" x="286"/>
        <item m="1" x="179"/>
        <item m="1" x="276"/>
        <item m="1" x="351"/>
        <item m="1" x="307"/>
        <item m="1" x="382"/>
        <item x="86"/>
        <item m="1" x="278"/>
        <item x="123"/>
        <item m="1" x="259"/>
        <item m="1" x="200"/>
        <item m="1" x="398"/>
        <item x="71"/>
        <item m="1" x="136"/>
        <item m="1" x="354"/>
        <item x="62"/>
        <item m="1" x="299"/>
        <item m="1" x="163"/>
        <item x="67"/>
        <item m="1" x="165"/>
        <item m="1" x="252"/>
        <item x="70"/>
        <item m="1" x="328"/>
        <item x="5"/>
        <item m="1" x="353"/>
        <item m="1" x="314"/>
        <item m="1" x="386"/>
        <item m="1" x="144"/>
        <item m="1" x="178"/>
        <item m="1" x="242"/>
        <item m="1" x="281"/>
        <item m="1" x="303"/>
        <item m="1" x="235"/>
        <item x="105"/>
        <item m="1" x="387"/>
        <item m="1" x="336"/>
        <item x="103"/>
        <item m="1" x="395"/>
        <item m="1" x="260"/>
        <item m="1" x="377"/>
        <item m="1" x="153"/>
        <item m="1" x="228"/>
        <item m="1" x="219"/>
        <item m="1" x="330"/>
        <item m="1" x="212"/>
        <item x="107"/>
        <item m="1" x="365"/>
        <item m="1" x="325"/>
        <item m="1" x="143"/>
        <item m="1" x="183"/>
        <item m="1" x="257"/>
        <item x="109"/>
        <item m="1" x="347"/>
        <item m="1" x="251"/>
        <item m="1" x="142"/>
        <item m="1" x="399"/>
        <item m="1" x="316"/>
        <item m="1" x="378"/>
        <item x="34"/>
        <item m="1" x="169"/>
        <item m="1" x="177"/>
        <item x="89"/>
        <item m="1" x="207"/>
        <item m="1" x="170"/>
        <item m="1" x="185"/>
        <item m="1" x="335"/>
        <item m="1" x="140"/>
        <item m="1" x="186"/>
        <item x="69"/>
        <item m="1" x="226"/>
        <item m="1" x="230"/>
        <item m="1" x="313"/>
        <item m="1" x="227"/>
        <item m="1" x="176"/>
        <item m="1" x="380"/>
        <item m="1" x="359"/>
        <item m="1" x="181"/>
        <item m="1" x="403"/>
        <item x="110"/>
        <item x="113"/>
        <item m="1" x="376"/>
        <item m="1" x="195"/>
        <item m="1" x="290"/>
        <item m="1" x="194"/>
        <item m="1" x="261"/>
        <item m="1" x="256"/>
        <item m="1" x="408"/>
        <item m="1" x="342"/>
        <item m="1" x="364"/>
        <item m="1" x="379"/>
        <item m="1" x="343"/>
        <item m="1" x="367"/>
        <item m="1" x="306"/>
        <item m="1" x="401"/>
        <item m="1" x="266"/>
        <item m="1" x="243"/>
        <item m="1" x="262"/>
        <item x="102"/>
        <item m="1" x="3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3">
        <item x="57"/>
        <item x="2"/>
        <item x="14"/>
        <item x="17"/>
        <item x="72"/>
        <item m="1" x="267"/>
        <item x="75"/>
        <item m="1" x="260"/>
        <item m="1" x="129"/>
        <item m="1" x="218"/>
        <item m="1" x="285"/>
        <item x="12"/>
        <item m="1" x="134"/>
        <item m="1" x="164"/>
        <item m="1" x="201"/>
        <item x="54"/>
        <item x="43"/>
        <item m="1" x="157"/>
        <item x="19"/>
        <item m="1" x="142"/>
        <item n="Corne" x="11"/>
        <item x="40"/>
        <item m="1" x="174"/>
        <item m="1" x="160"/>
        <item m="1" x="307"/>
        <item x="86"/>
        <item m="1" x="289"/>
        <item m="1" x="297"/>
        <item x="60"/>
        <item m="1" x="301"/>
        <item x="109"/>
        <item x="15"/>
        <item m="1" x="222"/>
        <item x="84"/>
        <item m="1" x="275"/>
        <item m="1" x="276"/>
        <item x="53"/>
        <item m="1" x="236"/>
        <item m="1" x="186"/>
        <item m="1" x="137"/>
        <item m="1" x="194"/>
        <item m="1" x="198"/>
        <item x="41"/>
        <item m="1" x="281"/>
        <item m="1" x="204"/>
        <item x="44"/>
        <item x="34"/>
        <item x="105"/>
        <item x="50"/>
        <item m="1" x="177"/>
        <item x="74"/>
        <item m="1" x="280"/>
        <item x="69"/>
        <item x="7"/>
        <item x="5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x="4"/>
        <item m="1" x="272"/>
        <item m="1" x="235"/>
        <item m="1" x="293"/>
        <item m="1" x="175"/>
        <item m="1" x="140"/>
        <item x="70"/>
        <item m="1" x="212"/>
        <item m="1" x="163"/>
        <item x="111"/>
        <item m="1" x="131"/>
        <item x="26"/>
        <item x="90"/>
        <item x="112"/>
        <item m="1" x="144"/>
        <item x="47"/>
        <item m="1" x="210"/>
        <item x="93"/>
        <item x="51"/>
        <item x="38"/>
        <item x="49"/>
        <item m="1" x="166"/>
        <item m="1" x="282"/>
        <item x="33"/>
        <item m="1" x="252"/>
        <item x="35"/>
        <item x="81"/>
        <item m="1" x="211"/>
        <item x="56"/>
        <item m="1" x="118"/>
        <item m="1" x="215"/>
        <item x="46"/>
        <item x="88"/>
        <item m="1" x="190"/>
        <item x="80"/>
        <item x="45"/>
        <item m="1" x="133"/>
        <item m="1" x="284"/>
        <item m="1" x="270"/>
        <item x="52"/>
        <item m="1" x="265"/>
        <item m="1" x="165"/>
        <item m="1" x="223"/>
        <item x="73"/>
        <item x="68"/>
        <item x="37"/>
        <item x="113"/>
        <item m="1" x="251"/>
        <item x="22"/>
        <item m="1" x="171"/>
        <item x="36"/>
        <item x="110"/>
        <item m="1" x="288"/>
        <item m="1" x="173"/>
        <item m="1" x="213"/>
        <item x="103"/>
        <item x="59"/>
        <item x="13"/>
        <item m="1" x="247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x="55"/>
        <item m="1" x="162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axis="axisPage" compact="0" outline="0" multipleItemSelectionAllowed="1" showAll="0" defaultSubtotal="0">
      <items count="16">
        <item h="1" m="1" x="6"/>
        <item h="1" m="1" x="12"/>
        <item h="1" m="1" x="15"/>
        <item h="1" x="3"/>
        <item h="1" m="1" x="14"/>
        <item h="1" m="1" x="9"/>
        <item h="1" m="1" x="7"/>
        <item m="1" x="8"/>
        <item h="1" x="2"/>
        <item h="1" x="1"/>
        <item h="1" m="1" x="10"/>
        <item h="1" x="5"/>
        <item h="1" m="1" x="11"/>
        <item x="0"/>
        <item x="4"/>
        <item h="1" m="1" x="13"/>
      </items>
    </pivotField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21"/>
        <item m="1" x="35"/>
        <item m="1" x="16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98">
    <i>
      <x v="5"/>
      <x v="3"/>
      <x v="18"/>
      <x v="4"/>
    </i>
    <i>
      <x v="182"/>
      <x v="151"/>
      <x v="28"/>
      <x v="8"/>
    </i>
    <i>
      <x v="257"/>
      <x v="197"/>
      <x v="33"/>
      <x v="5"/>
    </i>
    <i>
      <x v="141"/>
      <x v="79"/>
      <x v="61"/>
      <x v="2"/>
    </i>
    <i>
      <x v="199"/>
      <x v="123"/>
      <x v="14"/>
      <x v="6"/>
    </i>
    <i>
      <x v="6"/>
      <x v="65"/>
      <x v="8"/>
      <x/>
    </i>
    <i>
      <x v="61"/>
      <x v="58"/>
      <x v="11"/>
      <x v="6"/>
    </i>
    <i>
      <x v="154"/>
      <x v="129"/>
      <x v="26"/>
      <x v="8"/>
    </i>
    <i>
      <x v="97"/>
      <x v="55"/>
      <x v="29"/>
      <x v="8"/>
    </i>
    <i>
      <x v="115"/>
      <x v="59"/>
      <x v="2"/>
      <x/>
    </i>
    <i>
      <x v="9"/>
      <x v="123"/>
      <x v="19"/>
      <x v="14"/>
    </i>
    <i>
      <x v="279"/>
      <x v="78"/>
      <x v="91"/>
      <x v="2"/>
    </i>
    <i>
      <x v="29"/>
      <x v="111"/>
      <x v="35"/>
      <x v="35"/>
    </i>
    <i>
      <x v="205"/>
      <x v="312"/>
      <x v="33"/>
      <x v="35"/>
    </i>
    <i>
      <x v="89"/>
      <x v="20"/>
      <x v="12"/>
      <x v="6"/>
    </i>
    <i>
      <x v="57"/>
      <x v="116"/>
      <x v="34"/>
      <x v="35"/>
    </i>
    <i>
      <x v="329"/>
      <x v="244"/>
      <x v="33"/>
      <x v="5"/>
    </i>
    <i>
      <x v="63"/>
      <x v="72"/>
      <x v="3"/>
      <x v="3"/>
    </i>
    <i>
      <x v="273"/>
      <x v="210"/>
      <x v="42"/>
      <x v="13"/>
    </i>
    <i>
      <x v="176"/>
      <x v="117"/>
      <x v="61"/>
      <x v="2"/>
    </i>
    <i>
      <x v="137"/>
      <x v="85"/>
      <x v="83"/>
      <x v="13"/>
    </i>
    <i>
      <x v="27"/>
      <x v="75"/>
      <x v="86"/>
      <x v="2"/>
    </i>
    <i>
      <x v="73"/>
      <x v="114"/>
      <x v="23"/>
      <x v="4"/>
    </i>
    <i>
      <x v="258"/>
      <x v="21"/>
      <x v="56"/>
      <x v="5"/>
    </i>
    <i>
      <x v="64"/>
      <x v="97"/>
      <x v="41"/>
      <x v="34"/>
    </i>
    <i>
      <x v="68"/>
      <x v="3"/>
      <x v="62"/>
      <x v="14"/>
    </i>
    <i>
      <x v="8"/>
      <x v="310"/>
      <x v="21"/>
      <x v="4"/>
    </i>
    <i>
      <x v="246"/>
      <x v="280"/>
      <x v="58"/>
      <x v="3"/>
    </i>
    <i>
      <x v="58"/>
      <x v="21"/>
      <x v="40"/>
      <x v="5"/>
    </i>
    <i>
      <x v="3"/>
      <x v="91"/>
      <x v="33"/>
      <x v="8"/>
    </i>
    <i>
      <x v="42"/>
      <x v="84"/>
      <x v="44"/>
      <x v="7"/>
    </i>
    <i>
      <x v="269"/>
      <x v="206"/>
      <x v="20"/>
      <x v="4"/>
    </i>
    <i>
      <x v="86"/>
      <x v="1"/>
      <x v="4"/>
      <x/>
    </i>
    <i>
      <x v="288"/>
      <x v="219"/>
      <x v="8"/>
      <x v="34"/>
    </i>
    <i>
      <x v="69"/>
      <x v="53"/>
      <x v="4"/>
      <x/>
    </i>
    <i>
      <x v="18"/>
      <x v="31"/>
      <x v="16"/>
      <x v="6"/>
    </i>
    <i>
      <x v="144"/>
      <x v="86"/>
      <x v="2"/>
      <x v="7"/>
    </i>
    <i>
      <x v="134"/>
      <x v="105"/>
      <x v="45"/>
      <x v="7"/>
    </i>
    <i>
      <x v="16"/>
      <x v="4"/>
      <x v="45"/>
      <x v="3"/>
    </i>
    <i>
      <x v="274"/>
      <x v="3"/>
      <x v="81"/>
      <x v="13"/>
    </i>
    <i>
      <x v="166"/>
      <x v="122"/>
      <x v="50"/>
      <x v="12"/>
    </i>
    <i>
      <x v="56"/>
      <x v="121"/>
      <x v="80"/>
      <x v="13"/>
    </i>
    <i>
      <x v="4"/>
      <x v="11"/>
      <x v="13"/>
      <x v="6"/>
    </i>
    <i>
      <x v="157"/>
      <x v="281"/>
      <x v="85"/>
      <x v="13"/>
    </i>
    <i>
      <x v="39"/>
      <x v="92"/>
      <x v="64"/>
      <x v="14"/>
    </i>
    <i>
      <x v="338"/>
      <x v="242"/>
      <x v="49"/>
      <x v="12"/>
    </i>
    <i>
      <x v="284"/>
      <x v="216"/>
      <x v="18"/>
      <x v="4"/>
    </i>
    <i>
      <x v="94"/>
      <x v="46"/>
      <x v="32"/>
      <x v="8"/>
    </i>
    <i>
      <x v="290"/>
      <x v="220"/>
      <x v="67"/>
      <x v="1"/>
    </i>
    <i>
      <x v="96"/>
      <x v="81"/>
      <x v="42"/>
      <x v="34"/>
    </i>
    <i>
      <x v="310"/>
      <x v="230"/>
      <x v="52"/>
      <x v="12"/>
    </i>
    <i>
      <x v="53"/>
      <x v="112"/>
      <x v="92"/>
      <x v="2"/>
    </i>
    <i>
      <x v="112"/>
      <x v="135"/>
      <x v="47"/>
      <x v="7"/>
    </i>
    <i>
      <x v="70"/>
      <x v="47"/>
      <x v="84"/>
      <x v="13"/>
    </i>
    <i>
      <x v="74"/>
      <x v="18"/>
      <x v="19"/>
      <x v="4"/>
    </i>
    <i>
      <x v="119"/>
      <x v="109"/>
      <x v="55"/>
      <x v="3"/>
    </i>
    <i>
      <x v="21"/>
      <x v="65"/>
      <x v="56"/>
      <x v="3"/>
    </i>
    <i>
      <x v="420"/>
      <x v="308"/>
      <x v="59"/>
      <x v="1"/>
    </i>
    <i>
      <x v="100"/>
      <x v="100"/>
      <x v="45"/>
      <x v="14"/>
    </i>
    <i>
      <x v="270"/>
      <x v="207"/>
      <x v="82"/>
      <x v="13"/>
    </i>
    <i>
      <x v="12"/>
      <x v="65"/>
      <x v="59"/>
      <x v="3"/>
    </i>
    <i>
      <x v="281"/>
      <x v="65"/>
      <x v="90"/>
      <x v="2"/>
    </i>
    <i>
      <x v="202"/>
      <x v="65"/>
      <x v="22"/>
      <x v="4"/>
    </i>
    <i>
      <x v="298"/>
      <x v="65"/>
      <x v="3"/>
      <x v="2"/>
    </i>
    <i>
      <x v="32"/>
      <x v="2"/>
      <x v="15"/>
      <x v="6"/>
    </i>
    <i>
      <x v="147"/>
      <x v="125"/>
      <x v="3"/>
      <x/>
    </i>
    <i>
      <x v="95"/>
      <x v="50"/>
      <x v="60"/>
      <x v="5"/>
    </i>
    <i>
      <x v="92"/>
      <x v="28"/>
      <x v="51"/>
      <x v="12"/>
    </i>
    <i>
      <x v="52"/>
      <x v="25"/>
      <x v="69"/>
      <x v="1"/>
    </i>
    <i>
      <x v="293"/>
      <x v="134"/>
      <x v="68"/>
      <x v="1"/>
    </i>
    <i>
      <x v="49"/>
      <x v="52"/>
      <x v="57"/>
      <x v="3"/>
    </i>
    <i>
      <x v="102"/>
      <x v="21"/>
      <x v="38"/>
      <x v="35"/>
    </i>
    <i>
      <x v="114"/>
      <x v="85"/>
      <x v="37"/>
      <x v="35"/>
    </i>
    <i>
      <x v="13"/>
      <x v="89"/>
      <x v="31"/>
      <x v="8"/>
    </i>
    <i>
      <x v="143"/>
      <x v="54"/>
      <x v="56"/>
      <x v="5"/>
    </i>
    <i>
      <x v="43"/>
      <x v="56"/>
      <x v="22"/>
      <x v="34"/>
    </i>
    <i>
      <x v="41"/>
      <x v="15"/>
      <x v="46"/>
      <x v="7"/>
    </i>
    <i>
      <x v="28"/>
      <x v="16"/>
      <x v="34"/>
      <x v="34"/>
    </i>
    <i>
      <x v="247"/>
      <x v="157"/>
      <x v="65"/>
      <x v="14"/>
    </i>
    <i>
      <x v="173"/>
      <x v="45"/>
      <x v="39"/>
      <x v="34"/>
    </i>
    <i>
      <x v="183"/>
      <x v="20"/>
      <x v="22"/>
      <x v="8"/>
    </i>
    <i>
      <x v="60"/>
      <x v="64"/>
      <x v="17"/>
      <x v="6"/>
    </i>
    <i>
      <x v="15"/>
      <x v="66"/>
      <x v="6"/>
      <x/>
    </i>
    <i>
      <x v="384"/>
      <x v="207"/>
      <x v="63"/>
      <x v="14"/>
    </i>
    <i>
      <x v="76"/>
      <x v="98"/>
      <x v="56"/>
      <x v="1"/>
    </i>
    <i>
      <x v="17"/>
      <x v="33"/>
      <x v="67"/>
      <x v="1"/>
    </i>
    <i>
      <x v="169"/>
      <x v="42"/>
      <x v="22"/>
      <x v="35"/>
    </i>
    <i>
      <x v="121"/>
      <x v="78"/>
      <x v="71"/>
      <x v="1"/>
    </i>
    <i>
      <x v="145"/>
      <x v="6"/>
      <x v="61"/>
      <x v="5"/>
    </i>
    <i>
      <x v="346"/>
      <x v="54"/>
      <x v="7"/>
      <x/>
    </i>
    <i>
      <x v="170"/>
      <x v="59"/>
      <x v="36"/>
      <x v="35"/>
    </i>
    <i>
      <x v="135"/>
      <x v="36"/>
      <x v="7"/>
      <x v="7"/>
    </i>
    <i>
      <x v="214"/>
      <x v="57"/>
      <x v="23"/>
      <x v="12"/>
    </i>
    <i>
      <x v="113"/>
      <x v="101"/>
      <x v="40"/>
      <x v="34"/>
    </i>
    <i>
      <x v="155"/>
      <x v="48"/>
      <x v="43"/>
      <x v="7"/>
    </i>
    <i>
      <x v="341"/>
      <x v="253"/>
      <x v="53"/>
      <x v="12"/>
    </i>
    <i>
      <x v="311"/>
      <x/>
      <x v="48"/>
      <x v="12"/>
    </i>
    <i>
      <x v="230"/>
      <x v="182"/>
      <x v="66"/>
      <x v="14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850">
      <pivotArea field="3" type="button" dataOnly="0" labelOnly="1" outline="0" axis="axisRow" fieldPosition="0"/>
    </format>
    <format dxfId="1849">
      <pivotArea field="4" type="button" dataOnly="0" labelOnly="1" outline="0" axis="axisRow" fieldPosition="1"/>
    </format>
    <format dxfId="1848">
      <pivotArea field="5" type="button" dataOnly="0" labelOnly="1" outline="0" axis="axisRow" fieldPosition="2"/>
    </format>
    <format dxfId="1847">
      <pivotArea field="6" type="button" dataOnly="0" labelOnly="1" outline="0" axis="axisPage" fieldPosition="1"/>
    </format>
    <format dxfId="1846">
      <pivotArea field="7" type="button" dataOnly="0" labelOnly="1" outline="0" axis="axisRow" fieldPosition="3"/>
    </format>
    <format dxfId="184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44">
      <pivotArea field="3" type="button" dataOnly="0" labelOnly="1" outline="0" axis="axisRow" fieldPosition="0"/>
    </format>
    <format dxfId="1843">
      <pivotArea field="4" type="button" dataOnly="0" labelOnly="1" outline="0" axis="axisRow" fieldPosition="1"/>
    </format>
    <format dxfId="1842">
      <pivotArea field="5" type="button" dataOnly="0" labelOnly="1" outline="0" axis="axisRow" fieldPosition="2"/>
    </format>
    <format dxfId="1841">
      <pivotArea field="6" type="button" dataOnly="0" labelOnly="1" outline="0" axis="axisPage" fieldPosition="1"/>
    </format>
    <format dxfId="1840">
      <pivotArea field="7" type="button" dataOnly="0" labelOnly="1" outline="0" axis="axisRow" fieldPosition="3"/>
    </format>
    <format dxfId="183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38">
      <pivotArea field="3" type="button" dataOnly="0" labelOnly="1" outline="0" axis="axisRow" fieldPosition="0"/>
    </format>
    <format dxfId="1837">
      <pivotArea field="4" type="button" dataOnly="0" labelOnly="1" outline="0" axis="axisRow" fieldPosition="1"/>
    </format>
    <format dxfId="1836">
      <pivotArea field="5" type="button" dataOnly="0" labelOnly="1" outline="0" axis="axisRow" fieldPosition="2"/>
    </format>
    <format dxfId="1835">
      <pivotArea field="6" type="button" dataOnly="0" labelOnly="1" outline="0" axis="axisPage" fieldPosition="1"/>
    </format>
    <format dxfId="1834">
      <pivotArea field="7" type="button" dataOnly="0" labelOnly="1" outline="0" axis="axisRow" fieldPosition="3"/>
    </format>
    <format dxfId="183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32">
      <pivotArea field="3" type="button" dataOnly="0" labelOnly="1" outline="0" axis="axisRow" fieldPosition="0"/>
    </format>
    <format dxfId="1831">
      <pivotArea field="4" type="button" dataOnly="0" labelOnly="1" outline="0" axis="axisRow" fieldPosition="1"/>
    </format>
    <format dxfId="1830">
      <pivotArea field="5" type="button" dataOnly="0" labelOnly="1" outline="0" axis="axisRow" fieldPosition="2"/>
    </format>
    <format dxfId="1829">
      <pivotArea field="6" type="button" dataOnly="0" labelOnly="1" outline="0" axis="axisPage" fieldPosition="1"/>
    </format>
    <format dxfId="1828">
      <pivotArea field="7" type="button" dataOnly="0" labelOnly="1" outline="0" axis="axisRow" fieldPosition="3"/>
    </format>
    <format dxfId="182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26">
      <pivotArea field="3" type="button" dataOnly="0" labelOnly="1" outline="0" axis="axisRow" fieldPosition="0"/>
    </format>
    <format dxfId="1825">
      <pivotArea field="4" type="button" dataOnly="0" labelOnly="1" outline="0" axis="axisRow" fieldPosition="1"/>
    </format>
    <format dxfId="1824">
      <pivotArea field="5" type="button" dataOnly="0" labelOnly="1" outline="0" axis="axisRow" fieldPosition="2"/>
    </format>
    <format dxfId="1823">
      <pivotArea field="6" type="button" dataOnly="0" labelOnly="1" outline="0" axis="axisPage" fieldPosition="1"/>
    </format>
    <format dxfId="1822">
      <pivotArea field="7" type="button" dataOnly="0" labelOnly="1" outline="0" axis="axisRow" fieldPosition="3"/>
    </format>
    <format dxfId="182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20">
      <pivotArea field="6" type="button" dataOnly="0" labelOnly="1" outline="0" axis="axisPage" fieldPosition="1"/>
    </format>
    <format dxfId="18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81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81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816">
      <pivotArea type="all" dataOnly="0" outline="0" fieldPosition="0"/>
    </format>
    <format dxfId="1815">
      <pivotArea field="3" type="button" dataOnly="0" labelOnly="1" outline="0" axis="axisRow" fieldPosition="0"/>
    </format>
    <format dxfId="1814">
      <pivotArea field="4" type="button" dataOnly="0" labelOnly="1" outline="0" axis="axisRow" fieldPosition="1"/>
    </format>
    <format dxfId="1813">
      <pivotArea field="5" type="button" dataOnly="0" labelOnly="1" outline="0" axis="axisRow" fieldPosition="2"/>
    </format>
    <format dxfId="1812">
      <pivotArea field="7" type="button" dataOnly="0" labelOnly="1" outline="0" axis="axisRow" fieldPosition="3"/>
    </format>
    <format dxfId="181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810">
      <pivotArea type="all" dataOnly="0" outline="0" fieldPosition="0"/>
    </format>
    <format dxfId="1809">
      <pivotArea field="3" type="button" dataOnly="0" labelOnly="1" outline="0" axis="axisRow" fieldPosition="0"/>
    </format>
    <format dxfId="1808">
      <pivotArea field="4" type="button" dataOnly="0" labelOnly="1" outline="0" axis="axisRow" fieldPosition="1"/>
    </format>
    <format dxfId="1807">
      <pivotArea field="5" type="button" dataOnly="0" labelOnly="1" outline="0" axis="axisRow" fieldPosition="2"/>
    </format>
    <format dxfId="1806">
      <pivotArea field="7" type="button" dataOnly="0" labelOnly="1" outline="0" axis="axisRow" fieldPosition="3"/>
    </format>
    <format dxfId="180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name="PivotTable3" cacheId="1" applyNumberFormats="0" applyBorderFormats="0" applyFontFormats="0" applyPatternFormats="0" applyAlignmentFormats="0" applyWidthHeightFormats="1" dataCaption="Values" updatedVersion="4" minRefreshableVersion="3" showDrill="0" useAutoFormatting="1" rowGrandTotals="0" itemPrintTitles="1" createdVersion="6" indent="0" compact="0" compactData="0" multipleFieldFilters="0">
  <location ref="A5:H18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x="1"/>
        <item h="1"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2">
        <item m="1" x="356"/>
        <item m="1" x="311"/>
        <item m="1" x="268"/>
        <item x="38"/>
        <item x="12"/>
        <item x="17"/>
        <item x="6"/>
        <item m="1" x="369"/>
        <item x="21"/>
        <item x="90"/>
        <item m="1" x="187"/>
        <item m="1" x="391"/>
        <item x="78"/>
        <item x="35"/>
        <item m="1" x="345"/>
        <item x="4"/>
        <item x="77"/>
        <item x="95"/>
        <item x="15"/>
        <item m="1" x="317"/>
        <item m="1" x="273"/>
        <item x="73"/>
        <item m="1" x="134"/>
        <item m="1" x="293"/>
        <item m="1" x="375"/>
        <item m="1" x="289"/>
        <item m="1" x="246"/>
        <item x="128"/>
        <item x="47"/>
        <item x="40"/>
        <item m="1" x="263"/>
        <item m="1" x="411"/>
        <item x="14"/>
        <item m="1" x="324"/>
        <item m="1" x="283"/>
        <item m="1" x="320"/>
        <item m="1" x="279"/>
        <item m="1" x="233"/>
        <item m="1" x="139"/>
        <item x="92"/>
        <item m="1" x="297"/>
        <item x="58"/>
        <item x="55"/>
        <item x="46"/>
        <item m="1" x="250"/>
        <item m="1" x="199"/>
        <item x="104"/>
        <item m="1" x="222"/>
        <item m="1" x="415"/>
        <item x="74"/>
        <item m="1" x="149"/>
        <item m="1" x="237"/>
        <item x="97"/>
        <item x="130"/>
        <item m="1" x="160"/>
        <item m="1" x="406"/>
        <item x="114"/>
        <item x="39"/>
        <item x="81"/>
        <item m="1" x="294"/>
        <item x="16"/>
        <item x="10"/>
        <item m="1" x="308"/>
        <item x="75"/>
        <item x="50"/>
        <item m="1" x="238"/>
        <item m="1" x="389"/>
        <item m="1" x="298"/>
        <item x="88"/>
        <item x="7"/>
        <item x="119"/>
        <item x="121"/>
        <item m="1" x="332"/>
        <item x="23"/>
        <item x="19"/>
        <item m="1" x="302"/>
        <item x="99"/>
        <item m="1" x="407"/>
        <item x="29"/>
        <item x="26"/>
        <item x="124"/>
        <item m="1" x="337"/>
        <item m="1" x="416"/>
        <item m="1" x="171"/>
        <item m="1" x="370"/>
        <item m="1" x="288"/>
        <item x="2"/>
        <item m="1" x="392"/>
        <item m="1" x="360"/>
        <item x="11"/>
        <item m="1" x="338"/>
        <item m="1" x="393"/>
        <item x="64"/>
        <item m="1" x="234"/>
        <item x="37"/>
        <item x="82"/>
        <item x="51"/>
        <item x="33"/>
        <item m="1" x="224"/>
        <item m="1" x="371"/>
        <item x="91"/>
        <item m="1" x="274"/>
        <item x="44"/>
        <item x="132"/>
        <item m="1" x="372"/>
        <item m="1" x="384"/>
        <item m="1" x="341"/>
        <item m="1" x="300"/>
        <item m="1" x="402"/>
        <item m="1" x="225"/>
        <item m="1" x="190"/>
        <item m="1" x="209"/>
        <item x="59"/>
        <item x="49"/>
        <item x="42"/>
        <item x="0"/>
        <item m="1" x="418"/>
        <item m="1" x="348"/>
        <item m="1" x="270"/>
        <item x="79"/>
        <item x="60"/>
        <item x="101"/>
        <item m="1" x="214"/>
        <item m="1" x="326"/>
        <item m="1" x="145"/>
        <item m="1" x="385"/>
        <item m="1" x="155"/>
        <item x="72"/>
        <item m="1" x="271"/>
        <item m="1" x="420"/>
        <item m="1" x="333"/>
        <item m="1" x="210"/>
        <item m="1" x="164"/>
        <item m="1" x="318"/>
        <item x="56"/>
        <item x="57"/>
        <item m="1" x="267"/>
        <item x="118"/>
        <item x="9"/>
        <item m="1" x="366"/>
        <item m="1" x="284"/>
        <item x="129"/>
        <item m="1" x="280"/>
        <item x="80"/>
        <item x="53"/>
        <item x="84"/>
        <item x="133"/>
        <item x="1"/>
        <item m="1" x="150"/>
        <item m="1" x="400"/>
        <item m="1" x="339"/>
        <item m="1" x="201"/>
        <item x="122"/>
        <item m="1" x="409"/>
        <item x="32"/>
        <item x="54"/>
        <item m="1" x="158"/>
        <item x="120"/>
        <item m="1" x="231"/>
        <item m="1" x="175"/>
        <item m="1" x="197"/>
        <item m="1" x="394"/>
        <item m="1" x="215"/>
        <item m="1" x="167"/>
        <item m="1" x="265"/>
        <item x="68"/>
        <item x="63"/>
        <item m="1" x="327"/>
        <item m="1" x="146"/>
        <item x="45"/>
        <item x="41"/>
        <item m="1" x="295"/>
        <item m="1" x="156"/>
        <item x="48"/>
        <item m="1" x="173"/>
        <item m="1" x="192"/>
        <item x="125"/>
        <item m="1" x="244"/>
        <item m="1" x="363"/>
        <item x="28"/>
        <item m="1" x="232"/>
        <item m="1" x="346"/>
        <item x="31"/>
        <item x="36"/>
        <item m="1" x="236"/>
        <item m="1" x="239"/>
        <item m="1" x="322"/>
        <item m="1" x="277"/>
        <item m="1" x="137"/>
        <item m="1" x="223"/>
        <item m="1" x="414"/>
        <item x="3"/>
        <item x="111"/>
        <item m="1" x="334"/>
        <item m="1" x="248"/>
        <item m="1" x="292"/>
        <item m="1" x="154"/>
        <item x="8"/>
        <item m="1" x="157"/>
        <item x="13"/>
        <item m="1" x="310"/>
        <item x="108"/>
        <item x="22"/>
        <item m="1" x="206"/>
        <item m="1" x="258"/>
        <item x="43"/>
        <item m="1" x="249"/>
        <item m="1" x="254"/>
        <item m="1" x="216"/>
        <item m="1" x="344"/>
        <item x="27"/>
        <item m="1" x="352"/>
        <item m="1" x="203"/>
        <item m="1" x="168"/>
        <item x="65"/>
        <item m="1" x="211"/>
        <item m="1" x="245"/>
        <item m="1" x="275"/>
        <item x="112"/>
        <item m="1" x="182"/>
        <item m="1" x="410"/>
        <item m="1" x="141"/>
        <item m="1" x="331"/>
        <item m="1" x="174"/>
        <item m="1" x="221"/>
        <item m="1" x="373"/>
        <item m="1" x="419"/>
        <item m="1" x="368"/>
        <item m="1" x="329"/>
        <item m="1" x="287"/>
        <item x="94"/>
        <item m="1" x="138"/>
        <item m="1" x="202"/>
        <item m="1" x="340"/>
        <item m="1" x="296"/>
        <item m="1" x="255"/>
        <item m="1" x="381"/>
        <item m="1" x="147"/>
        <item m="1" x="397"/>
        <item m="1" x="390"/>
        <item m="1" x="349"/>
        <item m="1" x="135"/>
        <item x="87"/>
        <item m="1" x="355"/>
        <item x="106"/>
        <item m="1" x="301"/>
        <item x="76"/>
        <item x="93"/>
        <item m="1" x="172"/>
        <item m="1" x="220"/>
        <item m="1" x="269"/>
        <item m="1" x="309"/>
        <item m="1" x="362"/>
        <item m="1" x="405"/>
        <item m="1" x="188"/>
        <item m="1" x="193"/>
        <item m="1" x="217"/>
        <item x="85"/>
        <item x="83"/>
        <item m="1" x="151"/>
        <item m="1" x="361"/>
        <item m="1" x="189"/>
        <item m="1" x="412"/>
        <item m="1" x="357"/>
        <item m="1" x="312"/>
        <item m="1" x="241"/>
        <item m="1" x="264"/>
        <item m="1" x="396"/>
        <item m="1" x="285"/>
        <item x="20"/>
        <item x="117"/>
        <item m="1" x="198"/>
        <item x="24"/>
        <item x="116"/>
        <item x="115"/>
        <item m="1" x="404"/>
        <item m="1" x="305"/>
        <item m="1" x="204"/>
        <item m="1" x="323"/>
        <item x="127"/>
        <item m="1" x="161"/>
        <item x="126"/>
        <item m="1" x="191"/>
        <item m="1" x="196"/>
        <item x="18"/>
        <item x="25"/>
        <item m="1" x="152"/>
        <item m="1" x="159"/>
        <item x="52"/>
        <item m="1" x="383"/>
        <item x="98"/>
        <item m="1" x="315"/>
        <item m="1" x="229"/>
        <item x="96"/>
        <item x="30"/>
        <item m="1" x="184"/>
        <item m="1" x="319"/>
        <item m="1" x="205"/>
        <item x="131"/>
        <item m="1" x="304"/>
        <item m="1" x="282"/>
        <item m="1" x="421"/>
        <item m="1" x="253"/>
        <item m="1" x="374"/>
        <item m="1" x="247"/>
        <item m="1" x="321"/>
        <item m="1" x="291"/>
        <item m="1" x="350"/>
        <item m="1" x="162"/>
        <item m="1" x="166"/>
        <item x="66"/>
        <item x="61"/>
        <item m="1" x="413"/>
        <item m="1" x="180"/>
        <item m="1" x="218"/>
        <item m="1" x="148"/>
        <item x="100"/>
        <item m="1" x="208"/>
        <item m="1" x="358"/>
        <item m="1" x="417"/>
        <item m="1" x="240"/>
        <item m="1" x="213"/>
        <item m="1" x="272"/>
        <item m="1" x="286"/>
        <item m="1" x="179"/>
        <item m="1" x="276"/>
        <item m="1" x="351"/>
        <item m="1" x="307"/>
        <item m="1" x="382"/>
        <item x="86"/>
        <item m="1" x="278"/>
        <item x="123"/>
        <item m="1" x="259"/>
        <item m="1" x="200"/>
        <item m="1" x="398"/>
        <item x="71"/>
        <item m="1" x="136"/>
        <item m="1" x="354"/>
        <item x="62"/>
        <item m="1" x="299"/>
        <item m="1" x="163"/>
        <item x="67"/>
        <item m="1" x="165"/>
        <item m="1" x="252"/>
        <item x="70"/>
        <item m="1" x="328"/>
        <item x="5"/>
        <item m="1" x="353"/>
        <item m="1" x="314"/>
        <item m="1" x="386"/>
        <item m="1" x="144"/>
        <item m="1" x="178"/>
        <item m="1" x="242"/>
        <item m="1" x="281"/>
        <item m="1" x="303"/>
        <item m="1" x="235"/>
        <item x="105"/>
        <item m="1" x="387"/>
        <item m="1" x="336"/>
        <item x="103"/>
        <item m="1" x="395"/>
        <item m="1" x="260"/>
        <item m="1" x="377"/>
        <item m="1" x="153"/>
        <item m="1" x="228"/>
        <item m="1" x="219"/>
        <item m="1" x="330"/>
        <item m="1" x="212"/>
        <item x="107"/>
        <item m="1" x="365"/>
        <item m="1" x="325"/>
        <item m="1" x="143"/>
        <item m="1" x="183"/>
        <item m="1" x="257"/>
        <item x="109"/>
        <item m="1" x="347"/>
        <item m="1" x="251"/>
        <item m="1" x="142"/>
        <item m="1" x="399"/>
        <item m="1" x="316"/>
        <item m="1" x="378"/>
        <item x="34"/>
        <item m="1" x="169"/>
        <item m="1" x="177"/>
        <item x="89"/>
        <item m="1" x="207"/>
        <item m="1" x="170"/>
        <item m="1" x="185"/>
        <item m="1" x="335"/>
        <item m="1" x="140"/>
        <item m="1" x="186"/>
        <item x="69"/>
        <item m="1" x="226"/>
        <item m="1" x="230"/>
        <item m="1" x="313"/>
        <item m="1" x="227"/>
        <item m="1" x="176"/>
        <item m="1" x="380"/>
        <item m="1" x="359"/>
        <item m="1" x="181"/>
        <item m="1" x="403"/>
        <item x="110"/>
        <item x="113"/>
        <item m="1" x="376"/>
        <item m="1" x="195"/>
        <item m="1" x="290"/>
        <item m="1" x="194"/>
        <item m="1" x="261"/>
        <item m="1" x="256"/>
        <item m="1" x="408"/>
        <item m="1" x="342"/>
        <item m="1" x="364"/>
        <item m="1" x="379"/>
        <item m="1" x="343"/>
        <item m="1" x="367"/>
        <item m="1" x="306"/>
        <item m="1" x="401"/>
        <item m="1" x="266"/>
        <item m="1" x="243"/>
        <item m="1" x="262"/>
        <item x="102"/>
        <item m="1" x="3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3">
        <item x="57"/>
        <item x="2"/>
        <item x="14"/>
        <item x="17"/>
        <item x="72"/>
        <item m="1" x="267"/>
        <item x="75"/>
        <item m="1" x="260"/>
        <item m="1" x="129"/>
        <item m="1" x="218"/>
        <item m="1" x="285"/>
        <item x="12"/>
        <item m="1" x="134"/>
        <item m="1" x="164"/>
        <item m="1" x="201"/>
        <item x="54"/>
        <item x="43"/>
        <item m="1" x="157"/>
        <item x="19"/>
        <item m="1" x="142"/>
        <item x="11"/>
        <item x="40"/>
        <item m="1" x="174"/>
        <item m="1" x="160"/>
        <item m="1" x="307"/>
        <item x="86"/>
        <item m="1" x="289"/>
        <item m="1" x="297"/>
        <item x="60"/>
        <item m="1" x="301"/>
        <item x="109"/>
        <item x="15"/>
        <item m="1" x="222"/>
        <item x="84"/>
        <item m="1" x="275"/>
        <item m="1" x="276"/>
        <item x="53"/>
        <item m="1" x="236"/>
        <item m="1" x="186"/>
        <item m="1" x="137"/>
        <item m="1" x="194"/>
        <item m="1" x="198"/>
        <item x="41"/>
        <item m="1" x="281"/>
        <item m="1" x="204"/>
        <item x="44"/>
        <item x="34"/>
        <item x="105"/>
        <item x="50"/>
        <item m="1" x="177"/>
        <item x="74"/>
        <item m="1" x="280"/>
        <item x="69"/>
        <item x="7"/>
        <item x="5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x="4"/>
        <item m="1" x="272"/>
        <item m="1" x="235"/>
        <item m="1" x="293"/>
        <item m="1" x="175"/>
        <item m="1" x="140"/>
        <item x="70"/>
        <item m="1" x="212"/>
        <item m="1" x="163"/>
        <item x="111"/>
        <item m="1" x="131"/>
        <item x="26"/>
        <item x="90"/>
        <item x="112"/>
        <item m="1" x="144"/>
        <item x="47"/>
        <item m="1" x="210"/>
        <item x="93"/>
        <item x="51"/>
        <item x="38"/>
        <item x="49"/>
        <item m="1" x="166"/>
        <item m="1" x="282"/>
        <item x="33"/>
        <item m="1" x="252"/>
        <item x="35"/>
        <item x="81"/>
        <item m="1" x="211"/>
        <item x="56"/>
        <item m="1" x="118"/>
        <item m="1" x="215"/>
        <item x="46"/>
        <item x="88"/>
        <item m="1" x="190"/>
        <item x="80"/>
        <item x="45"/>
        <item m="1" x="133"/>
        <item m="1" x="284"/>
        <item m="1" x="270"/>
        <item x="52"/>
        <item m="1" x="265"/>
        <item m="1" x="165"/>
        <item m="1" x="223"/>
        <item x="73"/>
        <item x="68"/>
        <item x="37"/>
        <item x="113"/>
        <item m="1" x="251"/>
        <item x="22"/>
        <item m="1" x="171"/>
        <item x="36"/>
        <item x="110"/>
        <item m="1" x="288"/>
        <item m="1" x="173"/>
        <item m="1" x="213"/>
        <item x="103"/>
        <item x="59"/>
        <item x="13"/>
        <item m="1" x="247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x="55"/>
        <item m="1" x="162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axis="axisPage" compact="0" outline="0" multipleItemSelectionAllowed="1" showAll="0" defaultSubtotal="0">
      <items count="16">
        <item h="1" m="1" x="6"/>
        <item h="1" m="1" x="12"/>
        <item h="1" m="1" x="15"/>
        <item h="1" x="3"/>
        <item h="1" m="1" x="14"/>
        <item h="1" m="1" x="9"/>
        <item h="1" m="1" x="7"/>
        <item h="1" m="1" x="8"/>
        <item x="2"/>
        <item h="1" x="1"/>
        <item h="1" m="1" x="10"/>
        <item h="1" x="5"/>
        <item h="1" m="1" x="11"/>
        <item h="1" x="0"/>
        <item h="1" x="4"/>
        <item h="1" m="1" x="13"/>
      </items>
    </pivotField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21"/>
        <item m="1" x="35"/>
        <item m="1" x="16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3">
    <i>
      <x v="127"/>
      <x v="110"/>
      <x v="55"/>
      <x v="3"/>
    </i>
    <i>
      <x v="201"/>
      <x v="166"/>
      <x v="75"/>
      <x v="13"/>
    </i>
    <i>
      <x v="197"/>
      <x v="163"/>
      <x v="9"/>
      <x/>
    </i>
    <i>
      <x v="374"/>
      <x v="273"/>
      <x v="76"/>
      <x v="13"/>
    </i>
    <i>
      <x v="244"/>
      <x v="190"/>
      <x v="72"/>
      <x v="1"/>
    </i>
    <i>
      <x v="368"/>
      <x v="270"/>
      <x v="74"/>
      <x v="13"/>
    </i>
    <i>
      <x v="78"/>
      <x v="20"/>
      <x v="3"/>
      <x v="8"/>
    </i>
    <i>
      <x v="79"/>
      <x v="189"/>
      <x v="3"/>
      <x v="8"/>
    </i>
    <i>
      <x v="103"/>
      <x v="57"/>
      <x v="86"/>
      <x v="2"/>
    </i>
    <i>
      <x v="285"/>
      <x v="217"/>
      <x v="24"/>
      <x v="4"/>
    </i>
    <i>
      <x v="335"/>
      <x v="250"/>
      <x v="55"/>
      <x v="3"/>
    </i>
    <i>
      <x v="120"/>
      <x v="94"/>
      <x v="46"/>
      <x v="7"/>
    </i>
    <i>
      <x v="242"/>
      <x v="187"/>
      <x v="60"/>
      <x v="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804">
      <pivotArea field="3" type="button" dataOnly="0" labelOnly="1" outline="0" axis="axisRow" fieldPosition="0"/>
    </format>
    <format dxfId="1803">
      <pivotArea field="4" type="button" dataOnly="0" labelOnly="1" outline="0" axis="axisRow" fieldPosition="1"/>
    </format>
    <format dxfId="1802">
      <pivotArea field="5" type="button" dataOnly="0" labelOnly="1" outline="0" axis="axisRow" fieldPosition="2"/>
    </format>
    <format dxfId="1801">
      <pivotArea field="6" type="button" dataOnly="0" labelOnly="1" outline="0" axis="axisPage" fieldPosition="1"/>
    </format>
    <format dxfId="1800">
      <pivotArea field="7" type="button" dataOnly="0" labelOnly="1" outline="0" axis="axisRow" fieldPosition="3"/>
    </format>
    <format dxfId="179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98">
      <pivotArea field="3" type="button" dataOnly="0" labelOnly="1" outline="0" axis="axisRow" fieldPosition="0"/>
    </format>
    <format dxfId="1797">
      <pivotArea field="4" type="button" dataOnly="0" labelOnly="1" outline="0" axis="axisRow" fieldPosition="1"/>
    </format>
    <format dxfId="1796">
      <pivotArea field="5" type="button" dataOnly="0" labelOnly="1" outline="0" axis="axisRow" fieldPosition="2"/>
    </format>
    <format dxfId="1795">
      <pivotArea field="6" type="button" dataOnly="0" labelOnly="1" outline="0" axis="axisPage" fieldPosition="1"/>
    </format>
    <format dxfId="1794">
      <pivotArea field="7" type="button" dataOnly="0" labelOnly="1" outline="0" axis="axisRow" fieldPosition="3"/>
    </format>
    <format dxfId="179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92">
      <pivotArea field="3" type="button" dataOnly="0" labelOnly="1" outline="0" axis="axisRow" fieldPosition="0"/>
    </format>
    <format dxfId="1791">
      <pivotArea field="4" type="button" dataOnly="0" labelOnly="1" outline="0" axis="axisRow" fieldPosition="1"/>
    </format>
    <format dxfId="1790">
      <pivotArea field="5" type="button" dataOnly="0" labelOnly="1" outline="0" axis="axisRow" fieldPosition="2"/>
    </format>
    <format dxfId="1789">
      <pivotArea field="6" type="button" dataOnly="0" labelOnly="1" outline="0" axis="axisPage" fieldPosition="1"/>
    </format>
    <format dxfId="1788">
      <pivotArea field="7" type="button" dataOnly="0" labelOnly="1" outline="0" axis="axisRow" fieldPosition="3"/>
    </format>
    <format dxfId="178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86">
      <pivotArea field="3" type="button" dataOnly="0" labelOnly="1" outline="0" axis="axisRow" fieldPosition="0"/>
    </format>
    <format dxfId="1785">
      <pivotArea field="4" type="button" dataOnly="0" labelOnly="1" outline="0" axis="axisRow" fieldPosition="1"/>
    </format>
    <format dxfId="1784">
      <pivotArea field="5" type="button" dataOnly="0" labelOnly="1" outline="0" axis="axisRow" fieldPosition="2"/>
    </format>
    <format dxfId="1783">
      <pivotArea field="6" type="button" dataOnly="0" labelOnly="1" outline="0" axis="axisPage" fieldPosition="1"/>
    </format>
    <format dxfId="1782">
      <pivotArea field="7" type="button" dataOnly="0" labelOnly="1" outline="0" axis="axisRow" fieldPosition="3"/>
    </format>
    <format dxfId="178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80">
      <pivotArea field="3" type="button" dataOnly="0" labelOnly="1" outline="0" axis="axisRow" fieldPosition="0"/>
    </format>
    <format dxfId="1779">
      <pivotArea field="4" type="button" dataOnly="0" labelOnly="1" outline="0" axis="axisRow" fieldPosition="1"/>
    </format>
    <format dxfId="1778">
      <pivotArea field="5" type="button" dataOnly="0" labelOnly="1" outline="0" axis="axisRow" fieldPosition="2"/>
    </format>
    <format dxfId="1777">
      <pivotArea field="6" type="button" dataOnly="0" labelOnly="1" outline="0" axis="axisPage" fieldPosition="1"/>
    </format>
    <format dxfId="1776">
      <pivotArea field="7" type="button" dataOnly="0" labelOnly="1" outline="0" axis="axisRow" fieldPosition="3"/>
    </format>
    <format dxfId="177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74">
      <pivotArea field="6" type="button" dataOnly="0" labelOnly="1" outline="0" axis="axisPage" fieldPosition="1"/>
    </format>
    <format dxfId="17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7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7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70">
      <pivotArea type="all" dataOnly="0" outline="0" fieldPosition="0"/>
    </format>
    <format dxfId="1769">
      <pivotArea field="3" type="button" dataOnly="0" labelOnly="1" outline="0" axis="axisRow" fieldPosition="0"/>
    </format>
    <format dxfId="1768">
      <pivotArea field="4" type="button" dataOnly="0" labelOnly="1" outline="0" axis="axisRow" fieldPosition="1"/>
    </format>
    <format dxfId="1767">
      <pivotArea field="5" type="button" dataOnly="0" labelOnly="1" outline="0" axis="axisRow" fieldPosition="2"/>
    </format>
    <format dxfId="1766">
      <pivotArea field="7" type="button" dataOnly="0" labelOnly="1" outline="0" axis="axisRow" fieldPosition="3"/>
    </format>
    <format dxfId="176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64">
      <pivotArea type="all" dataOnly="0" outline="0" fieldPosition="0"/>
    </format>
    <format dxfId="1763">
      <pivotArea field="3" type="button" dataOnly="0" labelOnly="1" outline="0" axis="axisRow" fieldPosition="0"/>
    </format>
    <format dxfId="1762">
      <pivotArea field="4" type="button" dataOnly="0" labelOnly="1" outline="0" axis="axisRow" fieldPosition="1"/>
    </format>
    <format dxfId="1761">
      <pivotArea field="5" type="button" dataOnly="0" labelOnly="1" outline="0" axis="axisRow" fieldPosition="2"/>
    </format>
    <format dxfId="1760">
      <pivotArea field="7" type="button" dataOnly="0" labelOnly="1" outline="0" axis="axisRow" fieldPosition="3"/>
    </format>
    <format dxfId="175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name="PivotTable3" cacheId="1" applyNumberFormats="0" applyBorderFormats="0" applyFontFormats="0" applyPatternFormats="0" applyAlignmentFormats="0" applyWidthHeightFormats="1" dataCaption="Values" updatedVersion="4" minRefreshableVersion="3" showDrill="0" useAutoFormatting="1" rowGrandTotals="0" itemPrintTitles="1" createdVersion="6" indent="0" compact="0" compactData="0" multipleFieldFilters="0">
  <location ref="A5:H14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h="1" x="1"/>
        <item h="1"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2">
        <item m="1" x="356"/>
        <item m="1" x="311"/>
        <item m="1" x="268"/>
        <item x="38"/>
        <item x="12"/>
        <item x="17"/>
        <item x="6"/>
        <item m="1" x="369"/>
        <item x="21"/>
        <item x="90"/>
        <item m="1" x="187"/>
        <item m="1" x="391"/>
        <item x="78"/>
        <item x="35"/>
        <item m="1" x="345"/>
        <item x="4"/>
        <item x="77"/>
        <item x="95"/>
        <item x="15"/>
        <item m="1" x="317"/>
        <item m="1" x="273"/>
        <item x="73"/>
        <item m="1" x="134"/>
        <item m="1" x="293"/>
        <item m="1" x="375"/>
        <item m="1" x="289"/>
        <item m="1" x="246"/>
        <item x="128"/>
        <item x="47"/>
        <item x="40"/>
        <item m="1" x="263"/>
        <item m="1" x="411"/>
        <item x="14"/>
        <item m="1" x="324"/>
        <item m="1" x="283"/>
        <item m="1" x="320"/>
        <item m="1" x="279"/>
        <item m="1" x="233"/>
        <item m="1" x="139"/>
        <item x="92"/>
        <item m="1" x="297"/>
        <item x="58"/>
        <item x="55"/>
        <item x="46"/>
        <item m="1" x="250"/>
        <item m="1" x="199"/>
        <item x="104"/>
        <item m="1" x="222"/>
        <item m="1" x="415"/>
        <item x="74"/>
        <item m="1" x="149"/>
        <item m="1" x="237"/>
        <item x="97"/>
        <item x="130"/>
        <item m="1" x="160"/>
        <item m="1" x="406"/>
        <item x="114"/>
        <item x="39"/>
        <item x="81"/>
        <item m="1" x="294"/>
        <item x="16"/>
        <item x="10"/>
        <item m="1" x="308"/>
        <item x="75"/>
        <item x="50"/>
        <item m="1" x="238"/>
        <item m="1" x="389"/>
        <item m="1" x="298"/>
        <item x="88"/>
        <item x="7"/>
        <item x="119"/>
        <item x="121"/>
        <item m="1" x="332"/>
        <item x="23"/>
        <item x="19"/>
        <item m="1" x="302"/>
        <item x="99"/>
        <item m="1" x="407"/>
        <item x="29"/>
        <item x="26"/>
        <item x="124"/>
        <item m="1" x="337"/>
        <item m="1" x="416"/>
        <item m="1" x="171"/>
        <item m="1" x="370"/>
        <item m="1" x="288"/>
        <item x="2"/>
        <item m="1" x="392"/>
        <item m="1" x="360"/>
        <item x="11"/>
        <item m="1" x="338"/>
        <item m="1" x="393"/>
        <item x="64"/>
        <item m="1" x="234"/>
        <item x="37"/>
        <item x="82"/>
        <item x="51"/>
        <item x="33"/>
        <item m="1" x="224"/>
        <item m="1" x="371"/>
        <item x="91"/>
        <item m="1" x="274"/>
        <item x="44"/>
        <item x="132"/>
        <item m="1" x="372"/>
        <item m="1" x="384"/>
        <item m="1" x="341"/>
        <item m="1" x="300"/>
        <item m="1" x="402"/>
        <item m="1" x="225"/>
        <item m="1" x="190"/>
        <item m="1" x="209"/>
        <item x="59"/>
        <item x="49"/>
        <item x="42"/>
        <item x="0"/>
        <item m="1" x="418"/>
        <item m="1" x="348"/>
        <item m="1" x="270"/>
        <item x="79"/>
        <item x="60"/>
        <item x="101"/>
        <item m="1" x="214"/>
        <item m="1" x="326"/>
        <item m="1" x="145"/>
        <item m="1" x="385"/>
        <item m="1" x="155"/>
        <item x="72"/>
        <item m="1" x="271"/>
        <item m="1" x="420"/>
        <item m="1" x="333"/>
        <item m="1" x="210"/>
        <item m="1" x="164"/>
        <item m="1" x="318"/>
        <item x="56"/>
        <item x="57"/>
        <item m="1" x="267"/>
        <item x="118"/>
        <item x="9"/>
        <item m="1" x="366"/>
        <item m="1" x="284"/>
        <item x="129"/>
        <item m="1" x="280"/>
        <item x="80"/>
        <item x="53"/>
        <item x="84"/>
        <item x="133"/>
        <item x="1"/>
        <item m="1" x="150"/>
        <item m="1" x="400"/>
        <item m="1" x="339"/>
        <item m="1" x="201"/>
        <item x="122"/>
        <item m="1" x="409"/>
        <item x="32"/>
        <item x="54"/>
        <item m="1" x="158"/>
        <item x="120"/>
        <item m="1" x="231"/>
        <item m="1" x="175"/>
        <item m="1" x="197"/>
        <item m="1" x="394"/>
        <item m="1" x="215"/>
        <item m="1" x="167"/>
        <item m="1" x="265"/>
        <item x="68"/>
        <item x="63"/>
        <item m="1" x="327"/>
        <item m="1" x="146"/>
        <item x="45"/>
        <item x="41"/>
        <item m="1" x="295"/>
        <item m="1" x="156"/>
        <item x="48"/>
        <item m="1" x="173"/>
        <item m="1" x="192"/>
        <item x="125"/>
        <item m="1" x="244"/>
        <item m="1" x="363"/>
        <item x="28"/>
        <item m="1" x="232"/>
        <item m="1" x="346"/>
        <item x="31"/>
        <item x="36"/>
        <item m="1" x="236"/>
        <item m="1" x="239"/>
        <item m="1" x="322"/>
        <item m="1" x="277"/>
        <item m="1" x="137"/>
        <item m="1" x="223"/>
        <item m="1" x="414"/>
        <item x="3"/>
        <item x="111"/>
        <item m="1" x="334"/>
        <item m="1" x="248"/>
        <item m="1" x="292"/>
        <item m="1" x="154"/>
        <item x="8"/>
        <item m="1" x="157"/>
        <item x="13"/>
        <item m="1" x="310"/>
        <item x="108"/>
        <item x="22"/>
        <item m="1" x="206"/>
        <item m="1" x="258"/>
        <item x="43"/>
        <item m="1" x="249"/>
        <item m="1" x="254"/>
        <item m="1" x="216"/>
        <item m="1" x="344"/>
        <item x="27"/>
        <item m="1" x="352"/>
        <item m="1" x="203"/>
        <item m="1" x="168"/>
        <item x="65"/>
        <item m="1" x="211"/>
        <item m="1" x="245"/>
        <item m="1" x="275"/>
        <item x="112"/>
        <item m="1" x="182"/>
        <item m="1" x="410"/>
        <item m="1" x="141"/>
        <item m="1" x="331"/>
        <item m="1" x="174"/>
        <item m="1" x="221"/>
        <item m="1" x="373"/>
        <item m="1" x="419"/>
        <item m="1" x="368"/>
        <item m="1" x="329"/>
        <item m="1" x="287"/>
        <item x="94"/>
        <item m="1" x="138"/>
        <item m="1" x="202"/>
        <item m="1" x="340"/>
        <item m="1" x="296"/>
        <item m="1" x="255"/>
        <item m="1" x="381"/>
        <item m="1" x="147"/>
        <item m="1" x="397"/>
        <item m="1" x="390"/>
        <item m="1" x="349"/>
        <item m="1" x="135"/>
        <item x="87"/>
        <item m="1" x="355"/>
        <item x="106"/>
        <item m="1" x="301"/>
        <item x="76"/>
        <item x="93"/>
        <item m="1" x="172"/>
        <item m="1" x="220"/>
        <item m="1" x="269"/>
        <item m="1" x="309"/>
        <item m="1" x="362"/>
        <item m="1" x="405"/>
        <item m="1" x="188"/>
        <item m="1" x="193"/>
        <item m="1" x="217"/>
        <item x="85"/>
        <item x="83"/>
        <item m="1" x="151"/>
        <item m="1" x="361"/>
        <item m="1" x="189"/>
        <item m="1" x="412"/>
        <item m="1" x="357"/>
        <item m="1" x="312"/>
        <item m="1" x="241"/>
        <item m="1" x="264"/>
        <item m="1" x="396"/>
        <item m="1" x="285"/>
        <item x="20"/>
        <item x="117"/>
        <item m="1" x="198"/>
        <item x="24"/>
        <item x="116"/>
        <item x="115"/>
        <item m="1" x="404"/>
        <item m="1" x="305"/>
        <item m="1" x="204"/>
        <item m="1" x="323"/>
        <item x="127"/>
        <item m="1" x="161"/>
        <item x="126"/>
        <item m="1" x="191"/>
        <item m="1" x="196"/>
        <item x="18"/>
        <item x="25"/>
        <item m="1" x="152"/>
        <item m="1" x="159"/>
        <item x="52"/>
        <item m="1" x="383"/>
        <item x="98"/>
        <item m="1" x="315"/>
        <item m="1" x="229"/>
        <item x="96"/>
        <item x="30"/>
        <item m="1" x="184"/>
        <item m="1" x="319"/>
        <item m="1" x="205"/>
        <item x="131"/>
        <item m="1" x="304"/>
        <item m="1" x="282"/>
        <item m="1" x="421"/>
        <item m="1" x="253"/>
        <item m="1" x="374"/>
        <item m="1" x="247"/>
        <item m="1" x="321"/>
        <item m="1" x="291"/>
        <item m="1" x="350"/>
        <item m="1" x="162"/>
        <item m="1" x="166"/>
        <item x="66"/>
        <item x="61"/>
        <item m="1" x="413"/>
        <item m="1" x="180"/>
        <item m="1" x="218"/>
        <item m="1" x="148"/>
        <item x="100"/>
        <item m="1" x="208"/>
        <item m="1" x="358"/>
        <item m="1" x="417"/>
        <item m="1" x="240"/>
        <item m="1" x="213"/>
        <item m="1" x="272"/>
        <item m="1" x="286"/>
        <item m="1" x="179"/>
        <item m="1" x="276"/>
        <item m="1" x="351"/>
        <item m="1" x="307"/>
        <item m="1" x="382"/>
        <item x="86"/>
        <item m="1" x="278"/>
        <item x="123"/>
        <item m="1" x="259"/>
        <item m="1" x="200"/>
        <item m="1" x="398"/>
        <item x="71"/>
        <item m="1" x="136"/>
        <item m="1" x="354"/>
        <item x="62"/>
        <item m="1" x="299"/>
        <item m="1" x="163"/>
        <item x="67"/>
        <item m="1" x="165"/>
        <item m="1" x="252"/>
        <item x="70"/>
        <item m="1" x="328"/>
        <item x="5"/>
        <item m="1" x="353"/>
        <item m="1" x="314"/>
        <item m="1" x="386"/>
        <item m="1" x="144"/>
        <item m="1" x="178"/>
        <item m="1" x="242"/>
        <item m="1" x="281"/>
        <item m="1" x="303"/>
        <item m="1" x="235"/>
        <item x="105"/>
        <item m="1" x="387"/>
        <item m="1" x="336"/>
        <item x="103"/>
        <item m="1" x="395"/>
        <item m="1" x="260"/>
        <item m="1" x="377"/>
        <item m="1" x="153"/>
        <item m="1" x="228"/>
        <item m="1" x="219"/>
        <item m="1" x="330"/>
        <item m="1" x="212"/>
        <item x="107"/>
        <item m="1" x="365"/>
        <item m="1" x="325"/>
        <item m="1" x="143"/>
        <item m="1" x="183"/>
        <item m="1" x="257"/>
        <item x="109"/>
        <item m="1" x="347"/>
        <item m="1" x="251"/>
        <item m="1" x="142"/>
        <item m="1" x="399"/>
        <item m="1" x="316"/>
        <item m="1" x="378"/>
        <item x="34"/>
        <item m="1" x="169"/>
        <item m="1" x="177"/>
        <item x="89"/>
        <item m="1" x="207"/>
        <item m="1" x="170"/>
        <item m="1" x="185"/>
        <item m="1" x="335"/>
        <item m="1" x="140"/>
        <item m="1" x="186"/>
        <item x="69"/>
        <item m="1" x="226"/>
        <item m="1" x="230"/>
        <item m="1" x="313"/>
        <item m="1" x="227"/>
        <item m="1" x="176"/>
        <item m="1" x="380"/>
        <item m="1" x="359"/>
        <item m="1" x="181"/>
        <item m="1" x="403"/>
        <item x="110"/>
        <item x="113"/>
        <item m="1" x="376"/>
        <item m="1" x="195"/>
        <item m="1" x="290"/>
        <item m="1" x="194"/>
        <item m="1" x="261"/>
        <item m="1" x="256"/>
        <item m="1" x="408"/>
        <item m="1" x="342"/>
        <item m="1" x="364"/>
        <item m="1" x="379"/>
        <item m="1" x="343"/>
        <item m="1" x="367"/>
        <item m="1" x="306"/>
        <item m="1" x="401"/>
        <item m="1" x="266"/>
        <item m="1" x="243"/>
        <item m="1" x="262"/>
        <item x="102"/>
        <item m="1" x="3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3">
        <item x="57"/>
        <item x="2"/>
        <item x="14"/>
        <item x="17"/>
        <item x="72"/>
        <item m="1" x="267"/>
        <item x="75"/>
        <item m="1" x="260"/>
        <item m="1" x="129"/>
        <item m="1" x="218"/>
        <item m="1" x="285"/>
        <item x="12"/>
        <item m="1" x="134"/>
        <item m="1" x="164"/>
        <item m="1" x="201"/>
        <item x="54"/>
        <item x="43"/>
        <item m="1" x="157"/>
        <item x="19"/>
        <item m="1" x="142"/>
        <item x="11"/>
        <item x="40"/>
        <item m="1" x="174"/>
        <item m="1" x="160"/>
        <item m="1" x="307"/>
        <item x="86"/>
        <item m="1" x="289"/>
        <item m="1" x="297"/>
        <item x="60"/>
        <item m="1" x="301"/>
        <item x="109"/>
        <item x="15"/>
        <item m="1" x="222"/>
        <item x="84"/>
        <item m="1" x="275"/>
        <item m="1" x="276"/>
        <item x="53"/>
        <item m="1" x="236"/>
        <item m="1" x="186"/>
        <item m="1" x="137"/>
        <item m="1" x="194"/>
        <item m="1" x="198"/>
        <item x="41"/>
        <item m="1" x="281"/>
        <item m="1" x="204"/>
        <item x="44"/>
        <item x="34"/>
        <item x="105"/>
        <item x="50"/>
        <item m="1" x="177"/>
        <item x="74"/>
        <item m="1" x="280"/>
        <item x="69"/>
        <item x="7"/>
        <item x="5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x="4"/>
        <item m="1" x="272"/>
        <item m="1" x="235"/>
        <item m="1" x="293"/>
        <item m="1" x="175"/>
        <item m="1" x="140"/>
        <item x="70"/>
        <item m="1" x="212"/>
        <item m="1" x="163"/>
        <item x="111"/>
        <item m="1" x="131"/>
        <item x="26"/>
        <item x="90"/>
        <item x="112"/>
        <item m="1" x="144"/>
        <item x="47"/>
        <item m="1" x="210"/>
        <item x="93"/>
        <item x="51"/>
        <item x="38"/>
        <item x="49"/>
        <item m="1" x="166"/>
        <item m="1" x="282"/>
        <item x="33"/>
        <item m="1" x="252"/>
        <item x="35"/>
        <item x="81"/>
        <item m="1" x="211"/>
        <item x="56"/>
        <item m="1" x="118"/>
        <item m="1" x="215"/>
        <item x="46"/>
        <item x="88"/>
        <item m="1" x="190"/>
        <item x="80"/>
        <item x="45"/>
        <item m="1" x="133"/>
        <item m="1" x="284"/>
        <item m="1" x="270"/>
        <item x="52"/>
        <item m="1" x="265"/>
        <item m="1" x="165"/>
        <item m="1" x="223"/>
        <item x="73"/>
        <item x="68"/>
        <item x="37"/>
        <item x="113"/>
        <item m="1" x="251"/>
        <item x="22"/>
        <item m="1" x="171"/>
        <item x="36"/>
        <item x="110"/>
        <item m="1" x="288"/>
        <item m="1" x="173"/>
        <item m="1" x="213"/>
        <item x="103"/>
        <item x="59"/>
        <item x="13"/>
        <item m="1" x="247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x="55"/>
        <item m="1" x="162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axis="axisPage" compact="0" outline="0" multipleItemSelectionAllowed="1" showAll="0" defaultSubtotal="0">
      <items count="16">
        <item h="1" m="1" x="6"/>
        <item h="1" m="1" x="12"/>
        <item h="1" m="1" x="15"/>
        <item h="1" x="3"/>
        <item h="1" m="1" x="14"/>
        <item h="1" m="1" x="9"/>
        <item h="1" m="1" x="7"/>
        <item h="1" m="1" x="8"/>
        <item h="1" x="2"/>
        <item x="1"/>
        <item h="1" m="1" x="10"/>
        <item h="1" x="5"/>
        <item h="1" m="1" x="11"/>
        <item h="1" x="0"/>
        <item x="4"/>
        <item h="1" m="1" x="13"/>
      </items>
    </pivotField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21"/>
        <item m="1" x="35"/>
        <item m="1" x="16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9">
    <i>
      <x v="381"/>
      <x v="278"/>
      <x v="30"/>
      <x v="8"/>
    </i>
    <i>
      <x v="402"/>
      <x v="296"/>
      <x v="79"/>
      <x v="13"/>
    </i>
    <i>
      <x v="192"/>
      <x v="156"/>
      <x v="77"/>
      <x v="13"/>
    </i>
    <i>
      <x v="191"/>
      <x v="155"/>
      <x v="5"/>
      <x/>
    </i>
    <i>
      <x v="294"/>
      <x v="222"/>
      <x v="27"/>
      <x v="8"/>
    </i>
    <i>
      <x v="401"/>
      <x v="295"/>
      <x v="38"/>
      <x v="13"/>
    </i>
    <i>
      <x v="290"/>
      <x v="220"/>
      <x v="67"/>
      <x v="1"/>
    </i>
    <i>
      <x v="218"/>
      <x v="172"/>
      <x v="78"/>
      <x v="13"/>
    </i>
    <i>
      <x v="384"/>
      <x v="207"/>
      <x v="63"/>
      <x v="14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758">
      <pivotArea field="3" type="button" dataOnly="0" labelOnly="1" outline="0" axis="axisRow" fieldPosition="0"/>
    </format>
    <format dxfId="1757">
      <pivotArea field="4" type="button" dataOnly="0" labelOnly="1" outline="0" axis="axisRow" fieldPosition="1"/>
    </format>
    <format dxfId="1756">
      <pivotArea field="5" type="button" dataOnly="0" labelOnly="1" outline="0" axis="axisRow" fieldPosition="2"/>
    </format>
    <format dxfId="1755">
      <pivotArea field="6" type="button" dataOnly="0" labelOnly="1" outline="0" axis="axisPage" fieldPosition="1"/>
    </format>
    <format dxfId="1754">
      <pivotArea field="7" type="button" dataOnly="0" labelOnly="1" outline="0" axis="axisRow" fieldPosition="3"/>
    </format>
    <format dxfId="175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52">
      <pivotArea field="3" type="button" dataOnly="0" labelOnly="1" outline="0" axis="axisRow" fieldPosition="0"/>
    </format>
    <format dxfId="1751">
      <pivotArea field="4" type="button" dataOnly="0" labelOnly="1" outline="0" axis="axisRow" fieldPosition="1"/>
    </format>
    <format dxfId="1750">
      <pivotArea field="5" type="button" dataOnly="0" labelOnly="1" outline="0" axis="axisRow" fieldPosition="2"/>
    </format>
    <format dxfId="1749">
      <pivotArea field="6" type="button" dataOnly="0" labelOnly="1" outline="0" axis="axisPage" fieldPosition="1"/>
    </format>
    <format dxfId="1748">
      <pivotArea field="7" type="button" dataOnly="0" labelOnly="1" outline="0" axis="axisRow" fieldPosition="3"/>
    </format>
    <format dxfId="174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46">
      <pivotArea field="3" type="button" dataOnly="0" labelOnly="1" outline="0" axis="axisRow" fieldPosition="0"/>
    </format>
    <format dxfId="1745">
      <pivotArea field="4" type="button" dataOnly="0" labelOnly="1" outline="0" axis="axisRow" fieldPosition="1"/>
    </format>
    <format dxfId="1744">
      <pivotArea field="5" type="button" dataOnly="0" labelOnly="1" outline="0" axis="axisRow" fieldPosition="2"/>
    </format>
    <format dxfId="1743">
      <pivotArea field="6" type="button" dataOnly="0" labelOnly="1" outline="0" axis="axisPage" fieldPosition="1"/>
    </format>
    <format dxfId="1742">
      <pivotArea field="7" type="button" dataOnly="0" labelOnly="1" outline="0" axis="axisRow" fieldPosition="3"/>
    </format>
    <format dxfId="174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40">
      <pivotArea field="3" type="button" dataOnly="0" labelOnly="1" outline="0" axis="axisRow" fieldPosition="0"/>
    </format>
    <format dxfId="1739">
      <pivotArea field="4" type="button" dataOnly="0" labelOnly="1" outline="0" axis="axisRow" fieldPosition="1"/>
    </format>
    <format dxfId="1738">
      <pivotArea field="5" type="button" dataOnly="0" labelOnly="1" outline="0" axis="axisRow" fieldPosition="2"/>
    </format>
    <format dxfId="1737">
      <pivotArea field="6" type="button" dataOnly="0" labelOnly="1" outline="0" axis="axisPage" fieldPosition="1"/>
    </format>
    <format dxfId="1736">
      <pivotArea field="7" type="button" dataOnly="0" labelOnly="1" outline="0" axis="axisRow" fieldPosition="3"/>
    </format>
    <format dxfId="173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34">
      <pivotArea field="3" type="button" dataOnly="0" labelOnly="1" outline="0" axis="axisRow" fieldPosition="0"/>
    </format>
    <format dxfId="1733">
      <pivotArea field="4" type="button" dataOnly="0" labelOnly="1" outline="0" axis="axisRow" fieldPosition="1"/>
    </format>
    <format dxfId="1732">
      <pivotArea field="5" type="button" dataOnly="0" labelOnly="1" outline="0" axis="axisRow" fieldPosition="2"/>
    </format>
    <format dxfId="1731">
      <pivotArea field="6" type="button" dataOnly="0" labelOnly="1" outline="0" axis="axisPage" fieldPosition="1"/>
    </format>
    <format dxfId="1730">
      <pivotArea field="7" type="button" dataOnly="0" labelOnly="1" outline="0" axis="axisRow" fieldPosition="3"/>
    </format>
    <format dxfId="17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28">
      <pivotArea field="6" type="button" dataOnly="0" labelOnly="1" outline="0" axis="axisPage" fieldPosition="1"/>
    </format>
    <format dxfId="172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2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2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24">
      <pivotArea type="all" dataOnly="0" outline="0" fieldPosition="0"/>
    </format>
    <format dxfId="1723">
      <pivotArea field="3" type="button" dataOnly="0" labelOnly="1" outline="0" axis="axisRow" fieldPosition="0"/>
    </format>
    <format dxfId="1722">
      <pivotArea field="4" type="button" dataOnly="0" labelOnly="1" outline="0" axis="axisRow" fieldPosition="1"/>
    </format>
    <format dxfId="1721">
      <pivotArea field="5" type="button" dataOnly="0" labelOnly="1" outline="0" axis="axisRow" fieldPosition="2"/>
    </format>
    <format dxfId="1720">
      <pivotArea field="7" type="button" dataOnly="0" labelOnly="1" outline="0" axis="axisRow" fieldPosition="3"/>
    </format>
    <format dxfId="171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18">
      <pivotArea type="all" dataOnly="0" outline="0" fieldPosition="0"/>
    </format>
    <format dxfId="1717">
      <pivotArea field="3" type="button" dataOnly="0" labelOnly="1" outline="0" axis="axisRow" fieldPosition="0"/>
    </format>
    <format dxfId="1716">
      <pivotArea field="4" type="button" dataOnly="0" labelOnly="1" outline="0" axis="axisRow" fieldPosition="1"/>
    </format>
    <format dxfId="1715">
      <pivotArea field="5" type="button" dataOnly="0" labelOnly="1" outline="0" axis="axisRow" fieldPosition="2"/>
    </format>
    <format dxfId="1714">
      <pivotArea field="7" type="button" dataOnly="0" labelOnly="1" outline="0" axis="axisRow" fieldPosition="3"/>
    </format>
    <format dxfId="17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name="PivotTable3" cacheId="1" applyNumberFormats="0" applyBorderFormats="0" applyFontFormats="0" applyPatternFormats="0" applyAlignmentFormats="0" applyWidthHeightFormats="1" dataCaption="Values" updatedVersion="4" minRefreshableVersion="3" showDrill="0" useAutoFormatting="1" rowGrandTotals="0" itemPrintTitles="1" createdVersion="6" indent="0" compact="0" compactData="0" multipleFieldFilters="0">
  <location ref="A5:H20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x="1"/>
        <item h="1"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2">
        <item m="1" x="356"/>
        <item m="1" x="311"/>
        <item m="1" x="268"/>
        <item x="38"/>
        <item x="12"/>
        <item x="17"/>
        <item x="6"/>
        <item m="1" x="369"/>
        <item x="21"/>
        <item x="90"/>
        <item m="1" x="187"/>
        <item m="1" x="391"/>
        <item x="78"/>
        <item x="35"/>
        <item m="1" x="345"/>
        <item x="4"/>
        <item x="77"/>
        <item x="95"/>
        <item x="15"/>
        <item m="1" x="317"/>
        <item m="1" x="273"/>
        <item x="73"/>
        <item m="1" x="134"/>
        <item m="1" x="293"/>
        <item m="1" x="375"/>
        <item m="1" x="289"/>
        <item m="1" x="246"/>
        <item x="128"/>
        <item x="47"/>
        <item x="40"/>
        <item m="1" x="263"/>
        <item m="1" x="411"/>
        <item x="14"/>
        <item m="1" x="324"/>
        <item m="1" x="283"/>
        <item m="1" x="320"/>
        <item m="1" x="279"/>
        <item m="1" x="233"/>
        <item m="1" x="139"/>
        <item x="92"/>
        <item m="1" x="297"/>
        <item x="58"/>
        <item x="55"/>
        <item x="46"/>
        <item m="1" x="250"/>
        <item m="1" x="199"/>
        <item x="104"/>
        <item m="1" x="222"/>
        <item m="1" x="415"/>
        <item x="74"/>
        <item m="1" x="149"/>
        <item m="1" x="237"/>
        <item x="97"/>
        <item x="130"/>
        <item m="1" x="160"/>
        <item m="1" x="406"/>
        <item x="114"/>
        <item x="39"/>
        <item x="81"/>
        <item m="1" x="294"/>
        <item x="16"/>
        <item x="10"/>
        <item m="1" x="308"/>
        <item x="75"/>
        <item x="50"/>
        <item m="1" x="238"/>
        <item m="1" x="389"/>
        <item m="1" x="298"/>
        <item x="88"/>
        <item x="7"/>
        <item x="119"/>
        <item x="121"/>
        <item m="1" x="332"/>
        <item x="23"/>
        <item x="19"/>
        <item m="1" x="302"/>
        <item x="99"/>
        <item m="1" x="407"/>
        <item x="29"/>
        <item x="26"/>
        <item x="124"/>
        <item m="1" x="337"/>
        <item m="1" x="416"/>
        <item m="1" x="171"/>
        <item m="1" x="370"/>
        <item m="1" x="288"/>
        <item x="2"/>
        <item m="1" x="392"/>
        <item m="1" x="360"/>
        <item x="11"/>
        <item m="1" x="338"/>
        <item m="1" x="393"/>
        <item x="64"/>
        <item m="1" x="234"/>
        <item x="37"/>
        <item x="82"/>
        <item x="51"/>
        <item x="33"/>
        <item m="1" x="224"/>
        <item m="1" x="371"/>
        <item x="91"/>
        <item m="1" x="274"/>
        <item x="44"/>
        <item x="132"/>
        <item m="1" x="372"/>
        <item m="1" x="384"/>
        <item m="1" x="341"/>
        <item m="1" x="300"/>
        <item m="1" x="402"/>
        <item m="1" x="225"/>
        <item m="1" x="190"/>
        <item m="1" x="209"/>
        <item x="59"/>
        <item x="49"/>
        <item x="42"/>
        <item x="0"/>
        <item m="1" x="418"/>
        <item m="1" x="348"/>
        <item m="1" x="270"/>
        <item x="79"/>
        <item x="60"/>
        <item x="101"/>
        <item m="1" x="214"/>
        <item m="1" x="326"/>
        <item m="1" x="145"/>
        <item m="1" x="385"/>
        <item m="1" x="155"/>
        <item x="72"/>
        <item m="1" x="271"/>
        <item m="1" x="420"/>
        <item m="1" x="333"/>
        <item m="1" x="210"/>
        <item m="1" x="164"/>
        <item m="1" x="318"/>
        <item x="56"/>
        <item x="57"/>
        <item m="1" x="267"/>
        <item x="118"/>
        <item x="9"/>
        <item m="1" x="366"/>
        <item m="1" x="284"/>
        <item x="129"/>
        <item m="1" x="280"/>
        <item x="80"/>
        <item x="53"/>
        <item x="84"/>
        <item x="133"/>
        <item x="1"/>
        <item m="1" x="150"/>
        <item m="1" x="400"/>
        <item m="1" x="339"/>
        <item m="1" x="201"/>
        <item x="122"/>
        <item m="1" x="409"/>
        <item x="32"/>
        <item x="54"/>
        <item m="1" x="158"/>
        <item x="120"/>
        <item m="1" x="231"/>
        <item m="1" x="175"/>
        <item m="1" x="197"/>
        <item m="1" x="394"/>
        <item m="1" x="215"/>
        <item m="1" x="167"/>
        <item m="1" x="265"/>
        <item x="68"/>
        <item x="63"/>
        <item m="1" x="327"/>
        <item m="1" x="146"/>
        <item x="45"/>
        <item x="41"/>
        <item m="1" x="295"/>
        <item m="1" x="156"/>
        <item x="48"/>
        <item m="1" x="173"/>
        <item m="1" x="192"/>
        <item x="125"/>
        <item m="1" x="244"/>
        <item m="1" x="363"/>
        <item x="28"/>
        <item m="1" x="232"/>
        <item m="1" x="346"/>
        <item x="31"/>
        <item x="36"/>
        <item m="1" x="236"/>
        <item m="1" x="239"/>
        <item m="1" x="322"/>
        <item m="1" x="277"/>
        <item m="1" x="137"/>
        <item m="1" x="223"/>
        <item m="1" x="414"/>
        <item x="3"/>
        <item x="111"/>
        <item m="1" x="334"/>
        <item m="1" x="248"/>
        <item m="1" x="292"/>
        <item m="1" x="154"/>
        <item x="8"/>
        <item m="1" x="157"/>
        <item x="13"/>
        <item m="1" x="310"/>
        <item x="108"/>
        <item x="22"/>
        <item m="1" x="206"/>
        <item m="1" x="258"/>
        <item x="43"/>
        <item m="1" x="249"/>
        <item m="1" x="254"/>
        <item m="1" x="216"/>
        <item m="1" x="344"/>
        <item x="27"/>
        <item m="1" x="352"/>
        <item m="1" x="203"/>
        <item m="1" x="168"/>
        <item x="65"/>
        <item m="1" x="211"/>
        <item m="1" x="245"/>
        <item m="1" x="275"/>
        <item x="112"/>
        <item m="1" x="182"/>
        <item m="1" x="410"/>
        <item m="1" x="141"/>
        <item m="1" x="331"/>
        <item m="1" x="174"/>
        <item m="1" x="221"/>
        <item m="1" x="373"/>
        <item m="1" x="419"/>
        <item m="1" x="368"/>
        <item m="1" x="329"/>
        <item m="1" x="287"/>
        <item x="94"/>
        <item m="1" x="138"/>
        <item m="1" x="202"/>
        <item m="1" x="340"/>
        <item m="1" x="296"/>
        <item m="1" x="255"/>
        <item m="1" x="381"/>
        <item m="1" x="147"/>
        <item m="1" x="397"/>
        <item m="1" x="390"/>
        <item m="1" x="349"/>
        <item m="1" x="135"/>
        <item x="87"/>
        <item m="1" x="355"/>
        <item x="106"/>
        <item m="1" x="301"/>
        <item x="76"/>
        <item x="93"/>
        <item m="1" x="172"/>
        <item m="1" x="220"/>
        <item m="1" x="269"/>
        <item m="1" x="309"/>
        <item m="1" x="362"/>
        <item m="1" x="405"/>
        <item m="1" x="188"/>
        <item m="1" x="193"/>
        <item m="1" x="217"/>
        <item x="85"/>
        <item x="83"/>
        <item m="1" x="151"/>
        <item m="1" x="361"/>
        <item m="1" x="189"/>
        <item m="1" x="412"/>
        <item m="1" x="357"/>
        <item m="1" x="312"/>
        <item m="1" x="241"/>
        <item m="1" x="264"/>
        <item m="1" x="396"/>
        <item m="1" x="285"/>
        <item x="20"/>
        <item x="117"/>
        <item m="1" x="198"/>
        <item x="24"/>
        <item x="116"/>
        <item x="115"/>
        <item m="1" x="404"/>
        <item m="1" x="305"/>
        <item m="1" x="204"/>
        <item m="1" x="323"/>
        <item x="127"/>
        <item m="1" x="161"/>
        <item x="126"/>
        <item m="1" x="191"/>
        <item m="1" x="196"/>
        <item x="18"/>
        <item x="25"/>
        <item m="1" x="152"/>
        <item m="1" x="159"/>
        <item x="52"/>
        <item m="1" x="383"/>
        <item x="98"/>
        <item m="1" x="315"/>
        <item m="1" x="229"/>
        <item x="96"/>
        <item x="30"/>
        <item m="1" x="184"/>
        <item m="1" x="319"/>
        <item m="1" x="205"/>
        <item x="131"/>
        <item m="1" x="304"/>
        <item m="1" x="282"/>
        <item m="1" x="421"/>
        <item m="1" x="253"/>
        <item m="1" x="374"/>
        <item m="1" x="247"/>
        <item m="1" x="321"/>
        <item m="1" x="291"/>
        <item m="1" x="350"/>
        <item m="1" x="162"/>
        <item m="1" x="166"/>
        <item x="66"/>
        <item x="61"/>
        <item m="1" x="413"/>
        <item m="1" x="180"/>
        <item m="1" x="218"/>
        <item m="1" x="148"/>
        <item x="100"/>
        <item m="1" x="208"/>
        <item m="1" x="358"/>
        <item m="1" x="417"/>
        <item m="1" x="240"/>
        <item m="1" x="213"/>
        <item m="1" x="272"/>
        <item m="1" x="286"/>
        <item m="1" x="179"/>
        <item m="1" x="276"/>
        <item m="1" x="351"/>
        <item m="1" x="307"/>
        <item m="1" x="382"/>
        <item x="86"/>
        <item m="1" x="278"/>
        <item x="123"/>
        <item m="1" x="259"/>
        <item m="1" x="200"/>
        <item m="1" x="398"/>
        <item x="71"/>
        <item m="1" x="136"/>
        <item m="1" x="354"/>
        <item x="62"/>
        <item m="1" x="299"/>
        <item m="1" x="163"/>
        <item x="67"/>
        <item m="1" x="165"/>
        <item m="1" x="252"/>
        <item x="70"/>
        <item m="1" x="328"/>
        <item x="5"/>
        <item m="1" x="353"/>
        <item m="1" x="314"/>
        <item m="1" x="386"/>
        <item m="1" x="144"/>
        <item m="1" x="178"/>
        <item m="1" x="242"/>
        <item m="1" x="281"/>
        <item m="1" x="303"/>
        <item m="1" x="235"/>
        <item x="105"/>
        <item m="1" x="387"/>
        <item m="1" x="336"/>
        <item x="103"/>
        <item m="1" x="395"/>
        <item m="1" x="260"/>
        <item m="1" x="377"/>
        <item m="1" x="153"/>
        <item m="1" x="228"/>
        <item m="1" x="219"/>
        <item m="1" x="330"/>
        <item m="1" x="212"/>
        <item x="107"/>
        <item m="1" x="365"/>
        <item m="1" x="325"/>
        <item m="1" x="143"/>
        <item m="1" x="183"/>
        <item m="1" x="257"/>
        <item x="109"/>
        <item m="1" x="347"/>
        <item m="1" x="251"/>
        <item m="1" x="142"/>
        <item m="1" x="399"/>
        <item m="1" x="316"/>
        <item m="1" x="378"/>
        <item x="34"/>
        <item m="1" x="169"/>
        <item m="1" x="177"/>
        <item x="89"/>
        <item m="1" x="207"/>
        <item m="1" x="170"/>
        <item m="1" x="185"/>
        <item m="1" x="335"/>
        <item m="1" x="140"/>
        <item m="1" x="186"/>
        <item x="69"/>
        <item m="1" x="226"/>
        <item m="1" x="230"/>
        <item m="1" x="313"/>
        <item m="1" x="227"/>
        <item m="1" x="176"/>
        <item m="1" x="380"/>
        <item m="1" x="359"/>
        <item m="1" x="181"/>
        <item m="1" x="403"/>
        <item x="110"/>
        <item x="113"/>
        <item m="1" x="376"/>
        <item m="1" x="195"/>
        <item m="1" x="290"/>
        <item m="1" x="194"/>
        <item m="1" x="261"/>
        <item m="1" x="256"/>
        <item m="1" x="408"/>
        <item m="1" x="342"/>
        <item m="1" x="364"/>
        <item m="1" x="379"/>
        <item m="1" x="343"/>
        <item m="1" x="367"/>
        <item m="1" x="306"/>
        <item m="1" x="401"/>
        <item m="1" x="266"/>
        <item m="1" x="243"/>
        <item m="1" x="262"/>
        <item x="102"/>
        <item m="1" x="3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3">
        <item x="57"/>
        <item x="2"/>
        <item x="14"/>
        <item x="17"/>
        <item x="72"/>
        <item m="1" x="267"/>
        <item x="75"/>
        <item m="1" x="260"/>
        <item m="1" x="129"/>
        <item m="1" x="218"/>
        <item m="1" x="285"/>
        <item x="12"/>
        <item m="1" x="134"/>
        <item m="1" x="164"/>
        <item m="1" x="201"/>
        <item x="54"/>
        <item x="43"/>
        <item m="1" x="157"/>
        <item x="19"/>
        <item m="1" x="142"/>
        <item x="11"/>
        <item x="40"/>
        <item m="1" x="174"/>
        <item m="1" x="160"/>
        <item m="1" x="307"/>
        <item x="86"/>
        <item m="1" x="289"/>
        <item m="1" x="297"/>
        <item x="60"/>
        <item m="1" x="301"/>
        <item x="109"/>
        <item x="15"/>
        <item m="1" x="222"/>
        <item x="84"/>
        <item m="1" x="275"/>
        <item m="1" x="276"/>
        <item x="53"/>
        <item m="1" x="236"/>
        <item m="1" x="186"/>
        <item m="1" x="137"/>
        <item m="1" x="194"/>
        <item m="1" x="198"/>
        <item x="41"/>
        <item m="1" x="281"/>
        <item m="1" x="204"/>
        <item x="44"/>
        <item x="34"/>
        <item x="105"/>
        <item x="50"/>
        <item m="1" x="177"/>
        <item x="74"/>
        <item m="1" x="280"/>
        <item x="69"/>
        <item x="7"/>
        <item x="5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x="4"/>
        <item m="1" x="272"/>
        <item m="1" x="235"/>
        <item m="1" x="293"/>
        <item m="1" x="175"/>
        <item m="1" x="140"/>
        <item x="70"/>
        <item m="1" x="212"/>
        <item m="1" x="163"/>
        <item x="111"/>
        <item m="1" x="131"/>
        <item x="26"/>
        <item x="90"/>
        <item x="112"/>
        <item m="1" x="144"/>
        <item x="47"/>
        <item m="1" x="210"/>
        <item x="93"/>
        <item x="51"/>
        <item x="38"/>
        <item x="49"/>
        <item m="1" x="166"/>
        <item m="1" x="282"/>
        <item x="33"/>
        <item m="1" x="252"/>
        <item x="35"/>
        <item x="81"/>
        <item m="1" x="211"/>
        <item x="56"/>
        <item m="1" x="118"/>
        <item m="1" x="215"/>
        <item x="46"/>
        <item x="88"/>
        <item m="1" x="190"/>
        <item x="80"/>
        <item x="45"/>
        <item m="1" x="133"/>
        <item m="1" x="284"/>
        <item m="1" x="270"/>
        <item x="52"/>
        <item m="1" x="265"/>
        <item m="1" x="165"/>
        <item m="1" x="223"/>
        <item x="73"/>
        <item x="68"/>
        <item x="37"/>
        <item x="113"/>
        <item m="1" x="251"/>
        <item x="22"/>
        <item m="1" x="171"/>
        <item x="36"/>
        <item x="110"/>
        <item m="1" x="288"/>
        <item m="1" x="173"/>
        <item m="1" x="213"/>
        <item x="103"/>
        <item x="59"/>
        <item x="13"/>
        <item m="1" x="247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x="55"/>
        <item m="1" x="162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axis="axisPage" compact="0" outline="0" multipleItemSelectionAllowed="1" showAll="0" defaultSubtotal="0">
      <items count="16">
        <item h="1" m="1" x="6"/>
        <item m="1" x="12"/>
        <item m="1" x="15"/>
        <item x="3"/>
        <item m="1" x="14"/>
        <item h="1" m="1" x="9"/>
        <item h="1" m="1" x="7"/>
        <item h="1" m="1" x="8"/>
        <item h="1" x="2"/>
        <item h="1" x="1"/>
        <item h="1" m="1" x="10"/>
        <item h="1" x="5"/>
        <item h="1" m="1" x="11"/>
        <item h="1" x="0"/>
        <item h="1" x="4"/>
        <item h="1" m="1" x="13"/>
      </items>
    </pivotField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21"/>
        <item m="1" x="35"/>
        <item m="1" x="16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5">
    <i>
      <x v="165"/>
      <x v="142"/>
      <x v="50"/>
      <x v="12"/>
    </i>
    <i>
      <x v="316"/>
      <x v="234"/>
      <x v="70"/>
      <x v="1"/>
    </i>
    <i>
      <x v="71"/>
      <x v="77"/>
      <x v="86"/>
      <x v="2"/>
    </i>
    <i>
      <x v="179"/>
      <x v="148"/>
      <x v="26"/>
      <x v="8"/>
    </i>
    <i>
      <x v="46"/>
      <x v="83"/>
      <x v="12"/>
      <x v="1"/>
    </i>
    <i>
      <x v="138"/>
      <x v="138"/>
      <x v="10"/>
      <x/>
    </i>
    <i>
      <x v="152"/>
      <x v="139"/>
      <x v="87"/>
      <x v="2"/>
    </i>
    <i>
      <x v="80"/>
      <x v="30"/>
      <x v="89"/>
      <x v="2"/>
    </i>
    <i>
      <x v="272"/>
      <x v="209"/>
      <x v="20"/>
      <x v="4"/>
    </i>
    <i>
      <x v="356"/>
      <x v="261"/>
      <x v="73"/>
      <x v="1"/>
    </i>
    <i>
      <x v="359"/>
      <x v="264"/>
      <x v="72"/>
      <x v="1"/>
    </i>
    <i>
      <x v="391"/>
      <x v="287"/>
      <x v="54"/>
      <x v="12"/>
    </i>
    <i>
      <x v="344"/>
      <x v="255"/>
      <x v="48"/>
      <x v="12"/>
    </i>
    <i>
      <x v="331"/>
      <x v="246"/>
      <x v="88"/>
      <x v="2"/>
    </i>
    <i>
      <x v="210"/>
      <x v="77"/>
      <x v="25"/>
      <x v="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712">
      <pivotArea field="3" type="button" dataOnly="0" labelOnly="1" outline="0" axis="axisRow" fieldPosition="0"/>
    </format>
    <format dxfId="1711">
      <pivotArea field="4" type="button" dataOnly="0" labelOnly="1" outline="0" axis="axisRow" fieldPosition="1"/>
    </format>
    <format dxfId="1710">
      <pivotArea field="5" type="button" dataOnly="0" labelOnly="1" outline="0" axis="axisRow" fieldPosition="2"/>
    </format>
    <format dxfId="1709">
      <pivotArea field="6" type="button" dataOnly="0" labelOnly="1" outline="0" axis="axisPage" fieldPosition="1"/>
    </format>
    <format dxfId="1708">
      <pivotArea field="7" type="button" dataOnly="0" labelOnly="1" outline="0" axis="axisRow" fieldPosition="3"/>
    </format>
    <format dxfId="170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06">
      <pivotArea field="3" type="button" dataOnly="0" labelOnly="1" outline="0" axis="axisRow" fieldPosition="0"/>
    </format>
    <format dxfId="1705">
      <pivotArea field="4" type="button" dataOnly="0" labelOnly="1" outline="0" axis="axisRow" fieldPosition="1"/>
    </format>
    <format dxfId="1704">
      <pivotArea field="5" type="button" dataOnly="0" labelOnly="1" outline="0" axis="axisRow" fieldPosition="2"/>
    </format>
    <format dxfId="1703">
      <pivotArea field="6" type="button" dataOnly="0" labelOnly="1" outline="0" axis="axisPage" fieldPosition="1"/>
    </format>
    <format dxfId="1702">
      <pivotArea field="7" type="button" dataOnly="0" labelOnly="1" outline="0" axis="axisRow" fieldPosition="3"/>
    </format>
    <format dxfId="17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00">
      <pivotArea field="3" type="button" dataOnly="0" labelOnly="1" outline="0" axis="axisRow" fieldPosition="0"/>
    </format>
    <format dxfId="1699">
      <pivotArea field="4" type="button" dataOnly="0" labelOnly="1" outline="0" axis="axisRow" fieldPosition="1"/>
    </format>
    <format dxfId="1698">
      <pivotArea field="5" type="button" dataOnly="0" labelOnly="1" outline="0" axis="axisRow" fieldPosition="2"/>
    </format>
    <format dxfId="1697">
      <pivotArea field="6" type="button" dataOnly="0" labelOnly="1" outline="0" axis="axisPage" fieldPosition="1"/>
    </format>
    <format dxfId="1696">
      <pivotArea field="7" type="button" dataOnly="0" labelOnly="1" outline="0" axis="axisRow" fieldPosition="3"/>
    </format>
    <format dxfId="16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94">
      <pivotArea field="3" type="button" dataOnly="0" labelOnly="1" outline="0" axis="axisRow" fieldPosition="0"/>
    </format>
    <format dxfId="1693">
      <pivotArea field="4" type="button" dataOnly="0" labelOnly="1" outline="0" axis="axisRow" fieldPosition="1"/>
    </format>
    <format dxfId="1692">
      <pivotArea field="5" type="button" dataOnly="0" labelOnly="1" outline="0" axis="axisRow" fieldPosition="2"/>
    </format>
    <format dxfId="1691">
      <pivotArea field="6" type="button" dataOnly="0" labelOnly="1" outline="0" axis="axisPage" fieldPosition="1"/>
    </format>
    <format dxfId="1690">
      <pivotArea field="7" type="button" dataOnly="0" labelOnly="1" outline="0" axis="axisRow" fieldPosition="3"/>
    </format>
    <format dxfId="16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88">
      <pivotArea field="3" type="button" dataOnly="0" labelOnly="1" outline="0" axis="axisRow" fieldPosition="0"/>
    </format>
    <format dxfId="1687">
      <pivotArea field="4" type="button" dataOnly="0" labelOnly="1" outline="0" axis="axisRow" fieldPosition="1"/>
    </format>
    <format dxfId="1686">
      <pivotArea field="5" type="button" dataOnly="0" labelOnly="1" outline="0" axis="axisRow" fieldPosition="2"/>
    </format>
    <format dxfId="1685">
      <pivotArea field="6" type="button" dataOnly="0" labelOnly="1" outline="0" axis="axisPage" fieldPosition="1"/>
    </format>
    <format dxfId="1684">
      <pivotArea field="7" type="button" dataOnly="0" labelOnly="1" outline="0" axis="axisRow" fieldPosition="3"/>
    </format>
    <format dxfId="16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82">
      <pivotArea field="6" type="button" dataOnly="0" labelOnly="1" outline="0" axis="axisPage" fieldPosition="1"/>
    </format>
    <format dxfId="168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8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7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78">
      <pivotArea type="all" dataOnly="0" outline="0" fieldPosition="0"/>
    </format>
    <format dxfId="1677">
      <pivotArea field="3" type="button" dataOnly="0" labelOnly="1" outline="0" axis="axisRow" fieldPosition="0"/>
    </format>
    <format dxfId="1676">
      <pivotArea field="4" type="button" dataOnly="0" labelOnly="1" outline="0" axis="axisRow" fieldPosition="1"/>
    </format>
    <format dxfId="1675">
      <pivotArea field="5" type="button" dataOnly="0" labelOnly="1" outline="0" axis="axisRow" fieldPosition="2"/>
    </format>
    <format dxfId="1674">
      <pivotArea field="7" type="button" dataOnly="0" labelOnly="1" outline="0" axis="axisRow" fieldPosition="3"/>
    </format>
    <format dxfId="167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72">
      <pivotArea type="all" dataOnly="0" outline="0" fieldPosition="0"/>
    </format>
    <format dxfId="1671">
      <pivotArea field="3" type="button" dataOnly="0" labelOnly="1" outline="0" axis="axisRow" fieldPosition="0"/>
    </format>
    <format dxfId="1670">
      <pivotArea field="4" type="button" dataOnly="0" labelOnly="1" outline="0" axis="axisRow" fieldPosition="1"/>
    </format>
    <format dxfId="1669">
      <pivotArea field="5" type="button" dataOnly="0" labelOnly="1" outline="0" axis="axisRow" fieldPosition="2"/>
    </format>
    <format dxfId="1668">
      <pivotArea field="7" type="button" dataOnly="0" labelOnly="1" outline="0" axis="axisRow" fieldPosition="3"/>
    </format>
    <format dxfId="166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4" minRefreshableVersion="3" showCalcMbrs="0" showDrill="0" useAutoFormatting="1" rowGrandTotals="0" colGrandTotals="0" itemPrintTitles="1" createdVersion="3" indent="0" compact="0" compactData="0" multipleFieldFilters="0" fieldListSortAscending="1">
  <location ref="A7:E19" firstHeaderRow="1" firstDataRow="1" firstDataCol="4" rowPageCount="1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x="1"/>
        <item h="1" x="2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13">
        <item x="57"/>
        <item x="2"/>
        <item x="14"/>
        <item x="17"/>
        <item x="72"/>
        <item m="1" x="260"/>
        <item m="1" x="129"/>
        <item m="1" x="218"/>
        <item x="12"/>
        <item m="1" x="134"/>
        <item m="1" x="164"/>
        <item m="1" x="201"/>
        <item x="54"/>
        <item x="43"/>
        <item x="19"/>
        <item m="1" x="142"/>
        <item x="11"/>
        <item x="40"/>
        <item m="1" x="174"/>
        <item x="86"/>
        <item m="1" x="289"/>
        <item m="1" x="297"/>
        <item x="60"/>
        <item x="109"/>
        <item x="15"/>
        <item m="1" x="222"/>
        <item m="1" x="276"/>
        <item x="53"/>
        <item m="1" x="236"/>
        <item m="1" x="137"/>
        <item m="1" x="198"/>
        <item x="41"/>
        <item m="1" x="281"/>
        <item m="1" x="204"/>
        <item x="44"/>
        <item x="34"/>
        <item x="105"/>
        <item x="74"/>
        <item m="1" x="280"/>
        <item x="69"/>
        <item x="7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m="1" x="272"/>
        <item m="1" x="235"/>
        <item m="1" x="175"/>
        <item m="1" x="140"/>
        <item x="70"/>
        <item m="1" x="212"/>
        <item x="111"/>
        <item m="1" x="131"/>
        <item x="26"/>
        <item x="90"/>
        <item x="47"/>
        <item m="1" x="210"/>
        <item x="93"/>
        <item x="51"/>
        <item x="38"/>
        <item m="1" x="166"/>
        <item m="1" x="282"/>
        <item x="33"/>
        <item m="1" x="252"/>
        <item x="35"/>
        <item x="81"/>
        <item x="56"/>
        <item m="1" x="118"/>
        <item m="1" x="215"/>
        <item x="46"/>
        <item x="88"/>
        <item x="80"/>
        <item x="45"/>
        <item m="1" x="133"/>
        <item m="1" x="284"/>
        <item m="1" x="270"/>
        <item m="1" x="265"/>
        <item m="1" x="223"/>
        <item x="73"/>
        <item x="37"/>
        <item x="113"/>
        <item m="1" x="251"/>
        <item x="22"/>
        <item m="1" x="171"/>
        <item x="36"/>
        <item m="1" x="288"/>
        <item m="1" x="173"/>
        <item m="1" x="213"/>
        <item x="103"/>
        <item x="59"/>
        <item x="13"/>
        <item m="1" x="247"/>
        <item m="1" x="163"/>
        <item m="1" x="267"/>
        <item m="1" x="157"/>
        <item m="1" x="285"/>
        <item m="1" x="194"/>
        <item m="1" x="275"/>
        <item x="4"/>
        <item x="110"/>
        <item x="75"/>
        <item m="1" x="177"/>
        <item x="50"/>
        <item x="112"/>
        <item m="1" x="301"/>
        <item x="68"/>
        <item m="1" x="165"/>
        <item m="1" x="293"/>
        <item x="84"/>
        <item m="1" x="190"/>
        <item m="1" x="186"/>
        <item m="1" x="307"/>
        <item x="52"/>
        <item m="1" x="211"/>
        <item m="1" x="160"/>
        <item x="5"/>
        <item x="49"/>
        <item m="1" x="144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m="1" x="162"/>
        <item x="55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measureFilter="1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compact="0" outline="0" showAll="0" defaultSubtotal="0"/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16"/>
        <item m="1" x="35"/>
        <item m="1" x="21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compact="0" outline="0" showAll="0" defaultSubtotal="0"/>
    <pivotField axis="axisRow" compact="0" outline="0" showAll="0" sortType="ascending" defaultSubtotal="0">
      <items count="15">
        <item x="12"/>
        <item x="5"/>
        <item x="10"/>
        <item x="4"/>
        <item m="1" x="13"/>
        <item m="1" x="14"/>
        <item x="6"/>
        <item x="11"/>
        <item x="9"/>
        <item x="2"/>
        <item x="1"/>
        <item x="8"/>
        <item x="0"/>
        <item h="1" x="3"/>
        <item h="1" x="7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12">
    <i>
      <x/>
      <x v="250"/>
      <x v="55"/>
      <x v="3"/>
    </i>
    <i>
      <x v="1"/>
      <x v="112"/>
      <x v="55"/>
      <x v="3"/>
    </i>
    <i>
      <x v="2"/>
      <x v="51"/>
      <x v="59"/>
      <x v="3"/>
    </i>
    <i>
      <x v="3"/>
      <x v="264"/>
      <x v="72"/>
      <x v="1"/>
    </i>
    <i>
      <x v="6"/>
      <x v="45"/>
      <x v="2"/>
      <x/>
    </i>
    <i>
      <x v="7"/>
      <x v="51"/>
      <x v="8"/>
      <x/>
    </i>
    <i>
      <x v="8"/>
      <x v="112"/>
      <x v="55"/>
      <x v="3"/>
    </i>
    <i>
      <x v="9"/>
      <x v="123"/>
      <x v="2"/>
      <x v="7"/>
    </i>
    <i>
      <x v="10"/>
      <x v="58"/>
      <x v="86"/>
      <x v="2"/>
    </i>
    <i r="1">
      <x v="139"/>
      <x v="87"/>
      <x v="2"/>
    </i>
    <i>
      <x v="11"/>
      <x v="51"/>
      <x v="22"/>
      <x v="4"/>
    </i>
    <i>
      <x v="12"/>
      <x v="61"/>
      <x v="91"/>
      <x v="2"/>
    </i>
  </rowItems>
  <colItems count="1">
    <i/>
  </colItems>
  <pageFields count="1">
    <pageField fld="0" hier="-1"/>
  </pageFields>
  <dataFields count="1">
    <dataField name="Heavest" fld="11" subtotal="max" baseField="0" baseItem="0" numFmtId="165"/>
  </dataFields>
  <formats count="17">
    <format dxfId="1666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665">
      <pivotArea type="all" dataOnly="0" outline="0" fieldPosition="0"/>
    </format>
    <format dxfId="1664">
      <pivotArea dataOnly="0" labelOnly="1" outline="0" fieldPosition="0">
        <references count="2">
          <reference field="4" count="1">
            <x v="37"/>
          </reference>
          <reference field="9" count="1" selected="0">
            <x v="3"/>
          </reference>
        </references>
      </pivotArea>
    </format>
    <format dxfId="1663">
      <pivotArea outline="0" collapsedLevelsAreSubtotals="1" fieldPosition="0"/>
    </format>
    <format dxfId="1662">
      <pivotArea dataOnly="0" labelOnly="1" outline="0" fieldPosition="0">
        <references count="1">
          <reference field="9" count="1">
            <x v="3"/>
          </reference>
        </references>
      </pivotArea>
    </format>
    <format dxfId="1661">
      <pivotArea dataOnly="0" labelOnly="1" outline="0" fieldPosition="0">
        <references count="2">
          <reference field="4" count="1">
            <x v="69"/>
          </reference>
          <reference field="9" count="1" selected="0">
            <x v="3"/>
          </reference>
        </references>
      </pivotArea>
    </format>
    <format dxfId="1660">
      <pivotArea outline="0" collapsedLevelsAreSubtotals="1" fieldPosition="0"/>
    </format>
    <format dxfId="1659">
      <pivotArea dataOnly="0" labelOnly="1" outline="0" fieldPosition="0">
        <references count="1">
          <reference field="9" count="1">
            <x v="3"/>
          </reference>
        </references>
      </pivotArea>
    </format>
    <format dxfId="1658">
      <pivotArea dataOnly="0" labelOnly="1" outline="0" fieldPosition="0">
        <references count="2">
          <reference field="4" count="1">
            <x v="69"/>
          </reference>
          <reference field="9" count="1" selected="0">
            <x v="3"/>
          </reference>
        </references>
      </pivotArea>
    </format>
    <format dxfId="1657">
      <pivotArea outline="0" collapsedLevelsAreSubtotals="1" fieldPosition="0"/>
    </format>
    <format dxfId="1656">
      <pivotArea type="all" dataOnly="0" outline="0" fieldPosition="0"/>
    </format>
    <format dxfId="1655">
      <pivotArea type="all" dataOnly="0" outline="0" fieldPosition="0"/>
    </format>
    <format dxfId="1654">
      <pivotArea type="all" dataOnly="0" outline="0" fieldPosition="0"/>
    </format>
    <format dxfId="1653">
      <pivotArea outline="0" collapsedLevelsAreSubtotals="1" fieldPosition="0"/>
    </format>
    <format dxfId="1652">
      <pivotArea dataOnly="0" labelOnly="1" outline="0" axis="axisValues" fieldPosition="0"/>
    </format>
    <format dxfId="1651">
      <pivotArea dataOnly="0" labelOnly="1" outline="0" fieldPosition="0">
        <references count="1">
          <reference field="9" count="1">
            <x v="3"/>
          </reference>
        </references>
      </pivotArea>
    </format>
    <format dxfId="1650">
      <pivotArea dataOnly="0" labelOnly="1" outline="0" fieldPosition="0">
        <references count="2">
          <reference field="4" count="1">
            <x v="92"/>
          </reference>
          <reference field="9" count="1" selected="0">
            <x v="3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name="PivotTable5" cacheId="1" applyNumberFormats="0" applyBorderFormats="0" applyFontFormats="0" applyPatternFormats="0" applyAlignmentFormats="0" applyWidthHeightFormats="1" dataCaption="Values" updatedVersion="4" minRefreshableVersion="3" showCalcMbrs="0" showDrill="0" useAutoFormatting="1" colGrandTotals="0" itemPrintTitles="1" createdVersion="3" indent="0" compact="0" compactData="0" multipleFieldFilters="0">
  <location ref="A7:F25" firstHeaderRow="1" firstDataRow="2" firstDataCol="2" rowPageCount="1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x="1"/>
        <item h="1" x="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7">
        <item m="1" x="5"/>
        <item x="1"/>
        <item x="0"/>
        <item m="1" x="6"/>
        <item x="2"/>
        <item m="1" x="4"/>
        <item x="3"/>
      </items>
    </pivotField>
    <pivotField axis="axisRow" compact="0" outline="0" showAll="0" defaultSubtotal="0">
      <items count="15">
        <item x="4"/>
        <item x="7"/>
        <item x="1"/>
        <item x="0"/>
        <item m="1" x="13"/>
        <item m="1" x="14"/>
        <item x="12"/>
        <item x="8"/>
        <item x="6"/>
        <item x="2"/>
        <item x="5"/>
        <item x="9"/>
        <item x="11"/>
        <item x="3"/>
        <item x="1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7">
    <i>
      <x/>
      <x v="2"/>
    </i>
    <i>
      <x v="1"/>
      <x v="1"/>
    </i>
    <i r="1">
      <x v="2"/>
    </i>
    <i r="1">
      <x v="4"/>
    </i>
    <i r="1">
      <x v="6"/>
    </i>
    <i>
      <x v="2"/>
      <x v="2"/>
    </i>
    <i>
      <x v="3"/>
      <x v="2"/>
    </i>
    <i>
      <x v="6"/>
      <x v="2"/>
    </i>
    <i>
      <x v="7"/>
      <x v="2"/>
    </i>
    <i>
      <x v="8"/>
      <x v="2"/>
    </i>
    <i>
      <x v="9"/>
      <x v="2"/>
    </i>
    <i>
      <x v="10"/>
      <x v="2"/>
    </i>
    <i>
      <x v="11"/>
      <x v="2"/>
    </i>
    <i>
      <x v="12"/>
      <x v="2"/>
    </i>
    <i>
      <x v="13"/>
      <x v="2"/>
    </i>
    <i>
      <x v="14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8"/>
    <dataField name="Average Weight" fld="11" subtotal="average" baseField="0" baseItem="0" numFmtId="168"/>
    <dataField name="Heaviest Weight" fld="11" subtotal="max" baseField="0" baseItem="0" numFmtId="165"/>
  </dataFields>
  <formats count="24">
    <format dxfId="1649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1648">
      <pivotArea field="9" type="button" dataOnly="0" labelOnly="1" outline="0" axis="axisRow" fieldPosition="0"/>
    </format>
    <format dxfId="1647">
      <pivotArea field="8" type="button" dataOnly="0" labelOnly="1" outline="0" axis="axisRow" fieldPosition="1"/>
    </format>
    <format dxfId="164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45">
      <pivotArea field="9" type="button" dataOnly="0" labelOnly="1" outline="0" axis="axisRow" fieldPosition="0"/>
    </format>
    <format dxfId="1644">
      <pivotArea field="8" type="button" dataOnly="0" labelOnly="1" outline="0" axis="axisRow" fieldPosition="1"/>
    </format>
    <format dxfId="164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42">
      <pivotArea type="all" dataOnly="0" outline="0" fieldPosition="0"/>
    </format>
    <format dxfId="1641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1640">
      <pivotArea outline="0" collapsedLevelsAreSubtotals="1" fieldPosition="0"/>
    </format>
    <format dxfId="1639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1638">
      <pivotArea dataOnly="0" labelOnly="1" grandRow="1" outline="0" fieldPosition="0"/>
    </format>
    <format dxfId="1637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1636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1635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1634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633">
      <pivotArea type="all" dataOnly="0" outline="0" fieldPosition="0"/>
    </format>
    <format dxfId="1632">
      <pivotArea outline="0" collapsedLevelsAreSubtotals="1" fieldPosition="0"/>
    </format>
    <format dxfId="1631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1630">
      <pivotArea dataOnly="0" labelOnly="1" grandRow="1" outline="0" fieldPosition="0"/>
    </format>
    <format dxfId="1629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1628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1627">
      <pivotArea field="9" grandRow="1" outline="0" axis="axisRow" fieldPosition="0">
        <references count="1">
          <reference field="4294967294" count="1" selected="0">
            <x v="1"/>
          </reference>
        </references>
      </pivotArea>
    </format>
    <format dxfId="1626">
      <pivotArea field="9" grandRow="1" outline="0" axis="axisRow" fieldPosition="0">
        <references count="1">
          <reference field="4294967294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4" minRefreshableVersion="3" showCalcMbrs="0" showDrill="0" useAutoFormatting="1" rowGrandTotals="0" colGrandTotals="0" itemPrintTitles="1" createdVersion="3" indent="0" compact="0" compactData="0" multipleFieldFilters="0" rowHeaderCaption="Species">
  <location ref="A8:E11" firstHeaderRow="1" firstDataRow="1" firstDataCol="4" rowPageCount="1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x="1"/>
        <item h="1" x="2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13">
        <item x="57"/>
        <item x="2"/>
        <item x="14"/>
        <item x="17"/>
        <item x="72"/>
        <item m="1" x="260"/>
        <item m="1" x="129"/>
        <item m="1" x="218"/>
        <item x="12"/>
        <item m="1" x="134"/>
        <item m="1" x="164"/>
        <item m="1" x="201"/>
        <item x="54"/>
        <item x="43"/>
        <item x="19"/>
        <item m="1" x="142"/>
        <item x="11"/>
        <item x="40"/>
        <item m="1" x="174"/>
        <item x="86"/>
        <item m="1" x="289"/>
        <item m="1" x="297"/>
        <item x="60"/>
        <item x="109"/>
        <item x="15"/>
        <item m="1" x="222"/>
        <item m="1" x="276"/>
        <item x="53"/>
        <item m="1" x="236"/>
        <item m="1" x="137"/>
        <item m="1" x="198"/>
        <item x="41"/>
        <item m="1" x="281"/>
        <item m="1" x="204"/>
        <item x="44"/>
        <item x="34"/>
        <item x="105"/>
        <item x="74"/>
        <item m="1" x="280"/>
        <item x="69"/>
        <item x="7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m="1" x="272"/>
        <item m="1" x="235"/>
        <item m="1" x="175"/>
        <item m="1" x="140"/>
        <item x="70"/>
        <item m="1" x="212"/>
        <item x="111"/>
        <item m="1" x="131"/>
        <item x="26"/>
        <item x="90"/>
        <item x="47"/>
        <item m="1" x="210"/>
        <item x="93"/>
        <item x="51"/>
        <item x="38"/>
        <item m="1" x="166"/>
        <item m="1" x="282"/>
        <item x="33"/>
        <item m="1" x="252"/>
        <item x="35"/>
        <item x="81"/>
        <item x="56"/>
        <item m="1" x="118"/>
        <item m="1" x="215"/>
        <item x="46"/>
        <item x="88"/>
        <item x="80"/>
        <item x="45"/>
        <item m="1" x="133"/>
        <item m="1" x="284"/>
        <item m="1" x="270"/>
        <item m="1" x="265"/>
        <item m="1" x="223"/>
        <item x="73"/>
        <item x="37"/>
        <item x="113"/>
        <item m="1" x="251"/>
        <item x="22"/>
        <item m="1" x="171"/>
        <item x="36"/>
        <item m="1" x="288"/>
        <item m="1" x="173"/>
        <item m="1" x="213"/>
        <item x="103"/>
        <item x="59"/>
        <item x="13"/>
        <item m="1" x="247"/>
        <item m="1" x="163"/>
        <item m="1" x="267"/>
        <item m="1" x="157"/>
        <item m="1" x="285"/>
        <item m="1" x="194"/>
        <item m="1" x="275"/>
        <item x="4"/>
        <item x="110"/>
        <item x="75"/>
        <item m="1" x="177"/>
        <item x="50"/>
        <item x="112"/>
        <item m="1" x="301"/>
        <item x="68"/>
        <item m="1" x="165"/>
        <item m="1" x="293"/>
        <item x="84"/>
        <item m="1" x="190"/>
        <item m="1" x="186"/>
        <item m="1" x="307"/>
        <item x="52"/>
        <item m="1" x="211"/>
        <item m="1" x="160"/>
        <item x="5"/>
        <item x="49"/>
        <item m="1" x="144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m="1" x="162"/>
        <item x="55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measureFilter="1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compact="0" outline="0" showAll="0" defaultSubtotal="0"/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16"/>
        <item m="1" x="35"/>
        <item m="1" x="21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axis="axisRow" compact="0" outline="0" showAll="0" sortType="ascending" defaultSubtotal="0">
      <items count="7">
        <item x="2"/>
        <item m="1" x="5"/>
        <item m="1" x="6"/>
        <item x="1"/>
        <item x="3"/>
        <item m="1" x="4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3">
    <i>
      <x/>
      <x v="73"/>
      <x v="46"/>
      <x v="7"/>
    </i>
    <i>
      <x v="3"/>
      <x v="96"/>
      <x v="50"/>
      <x v="12"/>
    </i>
    <i>
      <x v="4"/>
      <x v="125"/>
      <x v="3"/>
      <x/>
    </i>
  </rowItems>
  <colItems count="1">
    <i/>
  </colItems>
  <pageFields count="1">
    <pageField fld="0" hier="-1"/>
  </pageFields>
  <dataFields count="1">
    <dataField name="Heavest" fld="11" subtotal="max" baseField="0" baseItem="0" numFmtId="168"/>
  </dataFields>
  <formats count="22">
    <format dxfId="1625">
      <pivotArea field="-2" type="button" dataOnly="0" labelOnly="1" outline="0" axis="axisValues" fieldPosition="0"/>
    </format>
    <format dxfId="1624">
      <pivotArea type="topRight" dataOnly="0" labelOnly="1" outline="0" fieldPosition="0"/>
    </format>
    <format dxfId="1623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622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621">
      <pivotArea collapsedLevelsAreSubtotals="1" fieldPosition="0">
        <references count="1">
          <reference field="8" count="2">
            <x v="1"/>
            <x v="3"/>
          </reference>
        </references>
      </pivotArea>
    </format>
    <format dxfId="1620">
      <pivotArea field="8" type="button" dataOnly="0" labelOnly="1" outline="0" axis="axisRow" fieldPosition="0"/>
    </format>
    <format dxfId="1619">
      <pivotArea dataOnly="0" labelOnly="1" fieldPosition="0">
        <references count="1">
          <reference field="8" count="2">
            <x v="1"/>
            <x v="3"/>
          </reference>
        </references>
      </pivotArea>
    </format>
    <format dxfId="161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1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16">
      <pivotArea type="all" dataOnly="0" outline="0" fieldPosition="0"/>
    </format>
    <format dxfId="1615">
      <pivotArea outline="0" collapsedLevelsAreSubtotals="1" fieldPosition="0"/>
    </format>
    <format dxfId="1614">
      <pivotArea dataOnly="0" labelOnly="1" outline="0" fieldPosition="0">
        <references count="1">
          <reference field="8" count="0"/>
        </references>
      </pivotArea>
    </format>
    <format dxfId="1613">
      <pivotArea dataOnly="0" labelOnly="1" outline="0" fieldPosition="0">
        <references count="2">
          <reference field="4" count="1">
            <x v="71"/>
          </reference>
          <reference field="8" count="1" selected="0">
            <x v="1"/>
          </reference>
        </references>
      </pivotArea>
    </format>
    <format dxfId="1612">
      <pivotArea dataOnly="0" labelOnly="1" outline="0" fieldPosition="0">
        <references count="2">
          <reference field="4" count="1">
            <x v="61"/>
          </reference>
          <reference field="8" count="1" selected="0">
            <x v="3"/>
          </reference>
        </references>
      </pivotArea>
    </format>
    <format dxfId="1611">
      <pivotArea outline="0" collapsedLevelsAreSubtotals="1" fieldPosition="0"/>
    </format>
    <format dxfId="1610">
      <pivotArea dataOnly="0" labelOnly="1" outline="0" fieldPosition="0">
        <references count="1">
          <reference field="8" count="0"/>
        </references>
      </pivotArea>
    </format>
    <format dxfId="1609">
      <pivotArea dataOnly="0" labelOnly="1" outline="0" fieldPosition="0">
        <references count="2">
          <reference field="4" count="1">
            <x v="71"/>
          </reference>
          <reference field="8" count="1" selected="0">
            <x v="1"/>
          </reference>
        </references>
      </pivotArea>
    </format>
    <format dxfId="1608">
      <pivotArea dataOnly="0" labelOnly="1" outline="0" fieldPosition="0">
        <references count="2">
          <reference field="4" count="1">
            <x v="61"/>
          </reference>
          <reference field="8" count="1" selected="0">
            <x v="3"/>
          </reference>
        </references>
      </pivotArea>
    </format>
    <format dxfId="1607">
      <pivotArea type="all" dataOnly="0" outline="0" fieldPosition="0"/>
    </format>
    <format dxfId="1606">
      <pivotArea outline="0" collapsedLevelsAreSubtotals="1" fieldPosition="0"/>
    </format>
    <format dxfId="1605">
      <pivotArea type="all" dataOnly="0" outline="0" fieldPosition="0"/>
    </format>
    <format dxfId="1604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6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7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G261"/>
  <sheetViews>
    <sheetView zoomScale="89" zoomScaleNormal="89" workbookViewId="0">
      <pane ySplit="2" topLeftCell="A37" activePane="bottomLeft" state="frozen"/>
      <selection activeCell="K1" sqref="K1"/>
      <selection pane="bottomLeft" activeCell="C48" sqref="C48"/>
    </sheetView>
  </sheetViews>
  <sheetFormatPr defaultColWidth="9.140625" defaultRowHeight="13.5" x14ac:dyDescent="0.25"/>
  <cols>
    <col min="1" max="1" width="18.42578125" style="4" bestFit="1" customWidth="1"/>
    <col min="2" max="2" width="7.140625" style="4" bestFit="1" customWidth="1"/>
    <col min="3" max="3" width="17.85546875" style="4" bestFit="1" customWidth="1"/>
    <col min="4" max="4" width="18.140625" style="4" bestFit="1" customWidth="1"/>
    <col min="5" max="5" width="15" style="4" bestFit="1" customWidth="1"/>
    <col min="6" max="6" width="20.28515625" style="4" customWidth="1"/>
    <col min="7" max="7" width="20.42578125" style="4" bestFit="1" customWidth="1"/>
    <col min="8" max="8" width="13.140625" style="4" bestFit="1" customWidth="1"/>
    <col min="9" max="9" width="28.5703125" style="4" customWidth="1"/>
    <col min="10" max="10" width="13" style="4" customWidth="1"/>
    <col min="11" max="11" width="7.140625" style="4" customWidth="1"/>
    <col min="12" max="13" width="9.140625" style="4" customWidth="1"/>
    <col min="14" max="14" width="11.5703125" style="4" customWidth="1"/>
    <col min="15" max="20" width="9.140625" style="4" customWidth="1"/>
    <col min="21" max="23" width="9.85546875" style="4" customWidth="1"/>
    <col min="24" max="24" width="8.28515625" style="4" customWidth="1"/>
    <col min="25" max="25" width="9.140625" style="4" customWidth="1"/>
    <col min="26" max="27" width="6.85546875" style="4" customWidth="1"/>
    <col min="28" max="28" width="7.42578125" style="4" customWidth="1"/>
    <col min="29" max="29" width="10.7109375" customWidth="1"/>
    <col min="30" max="16384" width="9.140625" style="4"/>
  </cols>
  <sheetData>
    <row r="1" spans="1:32" s="7" customFormat="1" ht="42" customHeight="1" x14ac:dyDescent="0.25">
      <c r="A1" s="5" t="s">
        <v>3</v>
      </c>
      <c r="B1" s="6"/>
      <c r="C1" s="7" t="s">
        <v>4</v>
      </c>
      <c r="D1" s="57" t="s">
        <v>364</v>
      </c>
      <c r="E1" s="58" t="s">
        <v>365</v>
      </c>
      <c r="F1" s="66" t="s">
        <v>5</v>
      </c>
      <c r="G1" s="49" t="s">
        <v>364</v>
      </c>
      <c r="H1" s="50" t="s">
        <v>365</v>
      </c>
      <c r="I1" s="67" t="s">
        <v>6</v>
      </c>
      <c r="J1" s="4"/>
      <c r="K1" s="4" t="s">
        <v>404</v>
      </c>
      <c r="L1" s="4"/>
      <c r="M1" s="4"/>
      <c r="N1" s="4"/>
      <c r="O1" s="8" t="s">
        <v>310</v>
      </c>
      <c r="P1" s="9"/>
      <c r="R1" s="9"/>
      <c r="S1" s="9"/>
      <c r="T1" s="9"/>
      <c r="U1" s="4"/>
      <c r="V1" s="4"/>
      <c r="W1" s="4"/>
      <c r="X1" s="4"/>
      <c r="Y1" s="4"/>
      <c r="Z1" s="4"/>
      <c r="AA1" s="4"/>
      <c r="AB1" s="4"/>
    </row>
    <row r="2" spans="1:32" ht="40.5" x14ac:dyDescent="0.25">
      <c r="A2" s="10" t="s">
        <v>42</v>
      </c>
      <c r="B2" s="11" t="s">
        <v>57</v>
      </c>
      <c r="C2" s="4" t="s">
        <v>295</v>
      </c>
      <c r="D2" s="59" t="s">
        <v>395</v>
      </c>
      <c r="E2" s="60" t="s">
        <v>368</v>
      </c>
      <c r="F2" s="61" t="s">
        <v>7</v>
      </c>
      <c r="G2" s="51" t="s">
        <v>367</v>
      </c>
      <c r="H2" s="37" t="s">
        <v>368</v>
      </c>
      <c r="I2" s="52" t="s">
        <v>10</v>
      </c>
      <c r="J2" s="44" t="s">
        <v>309</v>
      </c>
      <c r="K2" s="38" t="s">
        <v>7</v>
      </c>
      <c r="L2" s="38" t="s">
        <v>9</v>
      </c>
      <c r="M2" s="38" t="s">
        <v>19</v>
      </c>
      <c r="N2" s="38" t="s">
        <v>24</v>
      </c>
      <c r="O2" s="39" t="s">
        <v>11</v>
      </c>
      <c r="P2" s="39" t="s">
        <v>22</v>
      </c>
      <c r="Q2" s="39" t="s">
        <v>324</v>
      </c>
      <c r="R2" s="65" t="s">
        <v>371</v>
      </c>
      <c r="S2" s="65" t="s">
        <v>370</v>
      </c>
      <c r="T2" s="65" t="s">
        <v>375</v>
      </c>
      <c r="U2" s="65" t="s">
        <v>376</v>
      </c>
      <c r="V2" s="65" t="s">
        <v>377</v>
      </c>
      <c r="W2" s="65" t="s">
        <v>403</v>
      </c>
      <c r="X2" s="65" t="s">
        <v>20</v>
      </c>
      <c r="Y2" s="65" t="s">
        <v>8</v>
      </c>
      <c r="Z2" s="65" t="s">
        <v>355</v>
      </c>
      <c r="AA2" s="65" t="s">
        <v>356</v>
      </c>
      <c r="AB2" s="65" t="s">
        <v>354</v>
      </c>
      <c r="AC2" s="65" t="s">
        <v>357</v>
      </c>
      <c r="AD2" s="65" t="s">
        <v>392</v>
      </c>
      <c r="AE2" s="65" t="s">
        <v>353</v>
      </c>
      <c r="AF2" s="65" t="s">
        <v>10</v>
      </c>
    </row>
    <row r="3" spans="1:32" x14ac:dyDescent="0.25">
      <c r="A3" s="10" t="s">
        <v>50</v>
      </c>
      <c r="B3" s="11" t="s">
        <v>65</v>
      </c>
      <c r="C3" s="12" t="s">
        <v>338</v>
      </c>
      <c r="D3" s="59"/>
      <c r="E3" s="60"/>
      <c r="F3" s="61" t="s">
        <v>16</v>
      </c>
      <c r="G3" s="51" t="s">
        <v>369</v>
      </c>
      <c r="H3" s="37" t="s">
        <v>368</v>
      </c>
      <c r="I3" s="52" t="s">
        <v>12</v>
      </c>
      <c r="J3" s="45">
        <v>1</v>
      </c>
      <c r="K3" s="13"/>
      <c r="L3" s="13"/>
      <c r="M3" s="13"/>
      <c r="N3" s="13"/>
      <c r="O3" s="13"/>
      <c r="P3" s="13"/>
      <c r="Q3" s="15"/>
      <c r="R3" s="13"/>
      <c r="S3" s="13"/>
      <c r="T3" s="1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</row>
    <row r="4" spans="1:32" x14ac:dyDescent="0.25">
      <c r="A4" s="10" t="s">
        <v>39</v>
      </c>
      <c r="B4" s="11" t="s">
        <v>54</v>
      </c>
      <c r="C4" s="12" t="s">
        <v>339</v>
      </c>
      <c r="D4" s="59"/>
      <c r="E4" s="60"/>
      <c r="F4" s="61" t="s">
        <v>15</v>
      </c>
      <c r="G4" s="51" t="s">
        <v>363</v>
      </c>
      <c r="H4" s="37" t="s">
        <v>366</v>
      </c>
      <c r="I4" s="52" t="s">
        <v>8</v>
      </c>
      <c r="J4" s="46">
        <v>2</v>
      </c>
      <c r="K4" s="16"/>
      <c r="L4" s="16"/>
      <c r="M4" s="16"/>
      <c r="N4" s="16"/>
      <c r="O4" s="16"/>
      <c r="P4" s="16"/>
      <c r="Q4" s="17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</row>
    <row r="5" spans="1:32" x14ac:dyDescent="0.25">
      <c r="A5" s="10" t="s">
        <v>44</v>
      </c>
      <c r="B5" s="11" t="s">
        <v>59</v>
      </c>
      <c r="C5" s="12" t="s">
        <v>340</v>
      </c>
      <c r="D5" s="59" t="s">
        <v>396</v>
      </c>
      <c r="E5" s="60" t="s">
        <v>366</v>
      </c>
      <c r="F5" s="61" t="s">
        <v>9</v>
      </c>
      <c r="G5" s="51" t="s">
        <v>382</v>
      </c>
      <c r="H5" s="37"/>
      <c r="I5" s="52" t="s">
        <v>353</v>
      </c>
      <c r="J5" s="47">
        <v>3</v>
      </c>
      <c r="K5" s="16"/>
      <c r="L5" s="16"/>
      <c r="M5" s="16"/>
      <c r="N5" s="16"/>
      <c r="O5" s="16"/>
      <c r="P5" s="16"/>
      <c r="Q5" s="17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</row>
    <row r="6" spans="1:32" x14ac:dyDescent="0.25">
      <c r="A6" s="10" t="s">
        <v>40</v>
      </c>
      <c r="B6" s="11" t="s">
        <v>55</v>
      </c>
      <c r="C6" s="12" t="s">
        <v>341</v>
      </c>
      <c r="D6" s="59" t="s">
        <v>397</v>
      </c>
      <c r="E6" s="60" t="s">
        <v>368</v>
      </c>
      <c r="F6" s="61" t="s">
        <v>11</v>
      </c>
      <c r="G6" s="51" t="s">
        <v>380</v>
      </c>
      <c r="H6" s="37" t="s">
        <v>366</v>
      </c>
      <c r="I6" s="52" t="s">
        <v>23</v>
      </c>
      <c r="J6" s="46">
        <v>4</v>
      </c>
      <c r="K6" s="16"/>
      <c r="L6" s="16"/>
      <c r="M6" s="16"/>
      <c r="N6" s="16"/>
      <c r="O6" s="16"/>
      <c r="P6" s="16"/>
      <c r="Q6" s="17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</row>
    <row r="7" spans="1:32" x14ac:dyDescent="0.25">
      <c r="A7" s="10" t="s">
        <v>47</v>
      </c>
      <c r="B7" s="11" t="s">
        <v>62</v>
      </c>
      <c r="C7" s="12" t="s">
        <v>342</v>
      </c>
      <c r="D7" s="59"/>
      <c r="E7" s="60"/>
      <c r="F7" s="61" t="s">
        <v>13</v>
      </c>
      <c r="G7" s="51" t="s">
        <v>381</v>
      </c>
      <c r="H7" s="37" t="s">
        <v>366</v>
      </c>
      <c r="I7" s="52" t="s">
        <v>21</v>
      </c>
      <c r="J7" s="47">
        <v>5</v>
      </c>
      <c r="K7" s="16"/>
      <c r="L7" s="16"/>
      <c r="M7" s="16"/>
      <c r="N7" s="16"/>
      <c r="O7" s="16"/>
      <c r="P7" s="16"/>
      <c r="Q7" s="17"/>
      <c r="R7" s="16"/>
      <c r="S7" s="16"/>
      <c r="T7" s="16"/>
      <c r="U7" s="16"/>
      <c r="V7" s="16"/>
      <c r="W7" s="41"/>
      <c r="X7" s="16"/>
      <c r="Y7" s="16"/>
      <c r="Z7" s="16"/>
      <c r="AA7" s="16"/>
      <c r="AB7" s="16"/>
      <c r="AC7" s="16"/>
      <c r="AD7" s="16"/>
      <c r="AE7" s="16"/>
    </row>
    <row r="8" spans="1:32" x14ac:dyDescent="0.25">
      <c r="A8" s="10" t="s">
        <v>38</v>
      </c>
      <c r="B8" s="11" t="s">
        <v>53</v>
      </c>
      <c r="C8" s="12" t="s">
        <v>343</v>
      </c>
      <c r="D8" s="59"/>
      <c r="E8" s="60"/>
      <c r="F8" s="61" t="s">
        <v>34</v>
      </c>
      <c r="G8" s="51" t="s">
        <v>379</v>
      </c>
      <c r="H8" s="37" t="s">
        <v>366</v>
      </c>
      <c r="I8" s="52" t="s">
        <v>20</v>
      </c>
      <c r="J8" s="46">
        <v>6</v>
      </c>
      <c r="K8" s="16"/>
      <c r="L8" s="16"/>
      <c r="M8" s="16"/>
      <c r="N8" s="16"/>
      <c r="O8" s="16"/>
      <c r="P8" s="16"/>
      <c r="Q8" s="17"/>
      <c r="R8" s="16"/>
      <c r="S8" s="16"/>
      <c r="T8" s="16"/>
      <c r="U8" s="16"/>
      <c r="V8" s="16"/>
      <c r="W8" s="41"/>
      <c r="X8" s="16"/>
      <c r="Y8" s="16"/>
      <c r="Z8" s="16"/>
      <c r="AA8" s="16"/>
      <c r="AB8" s="16"/>
      <c r="AC8" s="16"/>
      <c r="AD8" s="16"/>
      <c r="AE8" s="16"/>
    </row>
    <row r="9" spans="1:32" x14ac:dyDescent="0.25">
      <c r="A9" s="10" t="s">
        <v>49</v>
      </c>
      <c r="B9" s="11" t="s">
        <v>64</v>
      </c>
      <c r="C9" s="12" t="s">
        <v>344</v>
      </c>
      <c r="D9" s="59" t="s">
        <v>400</v>
      </c>
      <c r="E9" s="60" t="s">
        <v>366</v>
      </c>
      <c r="F9" s="61" t="s">
        <v>19</v>
      </c>
      <c r="G9" s="51" t="s">
        <v>358</v>
      </c>
      <c r="H9" s="37" t="s">
        <v>390</v>
      </c>
      <c r="I9" s="52" t="s">
        <v>356</v>
      </c>
      <c r="J9" s="47">
        <v>7</v>
      </c>
      <c r="K9" s="16"/>
      <c r="L9" s="16"/>
      <c r="M9" s="16"/>
      <c r="N9" s="16"/>
      <c r="O9" s="16"/>
      <c r="P9" s="16"/>
      <c r="Q9" s="17"/>
      <c r="R9" s="16"/>
      <c r="S9" s="16"/>
      <c r="T9" s="16"/>
      <c r="U9" s="16"/>
      <c r="V9" s="16"/>
      <c r="W9" s="41"/>
      <c r="X9" s="16"/>
      <c r="Y9" s="16"/>
      <c r="Z9" s="16"/>
      <c r="AA9" s="16"/>
      <c r="AB9" s="16"/>
      <c r="AC9" s="16"/>
      <c r="AD9" s="16"/>
      <c r="AE9" s="16"/>
    </row>
    <row r="10" spans="1:32" x14ac:dyDescent="0.25">
      <c r="A10" s="10" t="s">
        <v>37</v>
      </c>
      <c r="B10" s="11" t="s">
        <v>52</v>
      </c>
      <c r="C10" s="12" t="s">
        <v>345</v>
      </c>
      <c r="D10" s="59"/>
      <c r="E10" s="60"/>
      <c r="F10" s="61" t="s">
        <v>17</v>
      </c>
      <c r="G10" s="51" t="s">
        <v>358</v>
      </c>
      <c r="H10" s="37" t="s">
        <v>390</v>
      </c>
      <c r="I10" s="52" t="s">
        <v>355</v>
      </c>
      <c r="J10" s="46">
        <v>8</v>
      </c>
      <c r="K10" s="16"/>
      <c r="L10" s="16"/>
      <c r="M10" s="16"/>
      <c r="N10" s="16"/>
      <c r="O10" s="16"/>
      <c r="P10" s="16"/>
      <c r="Q10" s="17"/>
      <c r="R10" s="16"/>
      <c r="S10" s="16"/>
      <c r="T10" s="16"/>
      <c r="U10" s="16"/>
      <c r="V10" s="16"/>
      <c r="W10" s="41"/>
      <c r="X10" s="16"/>
      <c r="Y10" s="16"/>
      <c r="Z10" s="16"/>
      <c r="AA10" s="16"/>
      <c r="AB10" s="16"/>
      <c r="AC10" s="16"/>
      <c r="AD10" s="16"/>
      <c r="AE10" s="16"/>
    </row>
    <row r="11" spans="1:32" x14ac:dyDescent="0.25">
      <c r="A11" s="10" t="s">
        <v>45</v>
      </c>
      <c r="B11" s="11" t="s">
        <v>60</v>
      </c>
      <c r="C11" s="4" t="s">
        <v>346</v>
      </c>
      <c r="D11" s="59"/>
      <c r="E11" s="60"/>
      <c r="F11" s="61" t="s">
        <v>18</v>
      </c>
      <c r="G11" s="51" t="s">
        <v>359</v>
      </c>
      <c r="H11" s="37" t="s">
        <v>390</v>
      </c>
      <c r="I11" s="52" t="s">
        <v>354</v>
      </c>
      <c r="J11" s="47">
        <v>9</v>
      </c>
      <c r="K11" s="16"/>
      <c r="L11" s="16"/>
      <c r="M11" s="16"/>
      <c r="N11" s="16"/>
      <c r="O11" s="16"/>
      <c r="P11" s="16"/>
      <c r="Q11" s="17"/>
      <c r="R11" s="16"/>
      <c r="S11" s="16"/>
      <c r="T11" s="16"/>
      <c r="U11" s="16"/>
      <c r="V11" s="16"/>
      <c r="W11" s="41"/>
      <c r="X11" s="16"/>
      <c r="Y11" s="16"/>
      <c r="Z11" s="16"/>
      <c r="AA11" s="16"/>
      <c r="AB11" s="16"/>
      <c r="AC11" s="16"/>
      <c r="AD11" s="16"/>
      <c r="AE11" s="16"/>
    </row>
    <row r="12" spans="1:32" x14ac:dyDescent="0.25">
      <c r="A12" s="10" t="s">
        <v>51</v>
      </c>
      <c r="B12" s="11" t="s">
        <v>66</v>
      </c>
      <c r="C12" s="4" t="s">
        <v>347</v>
      </c>
      <c r="D12" s="59"/>
      <c r="E12" s="60"/>
      <c r="F12" s="61" t="s">
        <v>324</v>
      </c>
      <c r="G12" s="51" t="s">
        <v>360</v>
      </c>
      <c r="H12" s="37" t="s">
        <v>390</v>
      </c>
      <c r="I12" s="52" t="s">
        <v>357</v>
      </c>
      <c r="J12" s="46">
        <v>10</v>
      </c>
      <c r="K12" s="16"/>
      <c r="L12" s="16"/>
      <c r="M12" s="16"/>
      <c r="N12" s="16"/>
      <c r="O12" s="16"/>
      <c r="P12" s="16"/>
      <c r="Q12" s="17"/>
      <c r="R12" s="16"/>
      <c r="S12" s="16"/>
      <c r="T12" s="16"/>
      <c r="U12" s="16"/>
      <c r="V12" s="16"/>
      <c r="W12" s="41"/>
      <c r="X12" s="16"/>
      <c r="Y12" s="16"/>
      <c r="Z12" s="16"/>
      <c r="AA12" s="16"/>
      <c r="AB12" s="16"/>
      <c r="AC12" s="16"/>
      <c r="AD12" s="16"/>
      <c r="AE12" s="16"/>
    </row>
    <row r="13" spans="1:32" x14ac:dyDescent="0.25">
      <c r="A13" s="10" t="s">
        <v>46</v>
      </c>
      <c r="B13" s="11" t="s">
        <v>61</v>
      </c>
      <c r="C13" s="4" t="s">
        <v>348</v>
      </c>
      <c r="D13" s="59" t="s">
        <v>398</v>
      </c>
      <c r="E13" s="60" t="s">
        <v>368</v>
      </c>
      <c r="F13" s="61" t="s">
        <v>22</v>
      </c>
      <c r="G13" s="51" t="s">
        <v>362</v>
      </c>
      <c r="H13" s="37" t="s">
        <v>390</v>
      </c>
      <c r="I13" s="52" t="s">
        <v>361</v>
      </c>
      <c r="J13" s="47">
        <v>11</v>
      </c>
      <c r="K13" s="16"/>
      <c r="L13" s="16"/>
      <c r="M13" s="16"/>
      <c r="N13" s="16"/>
      <c r="O13" s="16"/>
      <c r="P13" s="16"/>
      <c r="Q13" s="17"/>
      <c r="R13" s="16"/>
      <c r="S13" s="16"/>
      <c r="T13" s="16"/>
      <c r="U13" s="16"/>
      <c r="V13" s="16"/>
      <c r="W13" s="41"/>
      <c r="X13" s="16"/>
      <c r="Y13" s="16"/>
      <c r="Z13" s="16"/>
      <c r="AA13" s="16"/>
      <c r="AB13" s="16"/>
      <c r="AC13" s="16"/>
      <c r="AD13" s="16"/>
      <c r="AE13" s="16"/>
    </row>
    <row r="14" spans="1:32" x14ac:dyDescent="0.25">
      <c r="A14" s="10" t="s">
        <v>48</v>
      </c>
      <c r="B14" s="11" t="s">
        <v>63</v>
      </c>
      <c r="C14" s="4" t="s">
        <v>349</v>
      </c>
      <c r="D14" s="59"/>
      <c r="E14" s="60"/>
      <c r="F14" s="61" t="s">
        <v>26</v>
      </c>
      <c r="G14" s="51" t="s">
        <v>372</v>
      </c>
      <c r="H14" s="37" t="s">
        <v>373</v>
      </c>
      <c r="I14" s="52" t="s">
        <v>370</v>
      </c>
      <c r="J14" s="46">
        <v>12</v>
      </c>
      <c r="K14" s="16"/>
      <c r="L14" s="16"/>
      <c r="M14" s="16"/>
      <c r="N14" s="16"/>
      <c r="O14" s="16"/>
      <c r="P14" s="16"/>
      <c r="Q14" s="17"/>
      <c r="R14" s="16"/>
      <c r="S14" s="16"/>
      <c r="T14" s="16"/>
      <c r="U14" s="16"/>
      <c r="V14" s="16"/>
      <c r="W14" s="41"/>
      <c r="X14" s="16"/>
      <c r="Y14" s="16"/>
      <c r="Z14" s="16"/>
      <c r="AA14" s="16"/>
      <c r="AB14" s="16"/>
      <c r="AC14" s="16"/>
      <c r="AD14" s="16"/>
      <c r="AE14" s="16"/>
    </row>
    <row r="15" spans="1:32" x14ac:dyDescent="0.25">
      <c r="A15" s="10" t="s">
        <v>43</v>
      </c>
      <c r="B15" s="11" t="s">
        <v>58</v>
      </c>
      <c r="D15" s="59" t="s">
        <v>399</v>
      </c>
      <c r="E15" s="60" t="s">
        <v>368</v>
      </c>
      <c r="F15" s="61" t="s">
        <v>24</v>
      </c>
      <c r="G15" s="51" t="s">
        <v>372</v>
      </c>
      <c r="H15" s="37" t="s">
        <v>373</v>
      </c>
      <c r="I15" s="52" t="s">
        <v>371</v>
      </c>
      <c r="J15" s="47">
        <v>13</v>
      </c>
      <c r="K15" s="16"/>
      <c r="L15" s="16"/>
      <c r="M15" s="16"/>
      <c r="N15" s="16"/>
      <c r="O15" s="16"/>
      <c r="P15" s="16"/>
      <c r="Q15" s="17"/>
      <c r="R15" s="16"/>
      <c r="S15" s="16"/>
      <c r="T15" s="16"/>
      <c r="U15" s="16"/>
      <c r="V15" s="16"/>
      <c r="W15" s="41"/>
      <c r="X15" s="16"/>
      <c r="Y15" s="16"/>
      <c r="Z15" s="16"/>
      <c r="AA15" s="16"/>
      <c r="AB15" s="16"/>
      <c r="AC15" s="16"/>
      <c r="AD15" s="16"/>
      <c r="AE15" s="16"/>
    </row>
    <row r="16" spans="1:32" x14ac:dyDescent="0.25">
      <c r="A16" s="10" t="s">
        <v>41</v>
      </c>
      <c r="B16" s="11" t="s">
        <v>56</v>
      </c>
      <c r="D16" s="59"/>
      <c r="E16" s="60"/>
      <c r="F16" s="61" t="s">
        <v>25</v>
      </c>
      <c r="G16" s="51" t="s">
        <v>374</v>
      </c>
      <c r="H16" s="37" t="s">
        <v>373</v>
      </c>
      <c r="I16" s="52" t="s">
        <v>375</v>
      </c>
      <c r="J16" s="46">
        <v>14</v>
      </c>
      <c r="K16" s="16"/>
      <c r="L16" s="16"/>
      <c r="M16" s="16"/>
      <c r="N16" s="16"/>
      <c r="O16" s="16"/>
      <c r="P16" s="16"/>
      <c r="Q16" s="17"/>
      <c r="R16" s="16"/>
      <c r="S16" s="16"/>
      <c r="T16" s="16"/>
      <c r="U16" s="16"/>
      <c r="V16" s="16"/>
      <c r="W16" s="41"/>
      <c r="X16" s="16"/>
      <c r="Y16" s="16"/>
      <c r="Z16" s="16"/>
      <c r="AA16" s="16"/>
      <c r="AB16" s="16"/>
      <c r="AC16" s="16"/>
      <c r="AD16" s="16"/>
      <c r="AE16" s="16"/>
    </row>
    <row r="17" spans="1:31" x14ac:dyDescent="0.25">
      <c r="A17" s="18"/>
      <c r="B17" s="19"/>
      <c r="D17" s="59"/>
      <c r="E17" s="60"/>
      <c r="F17" s="61" t="s">
        <v>27</v>
      </c>
      <c r="G17" s="51" t="s">
        <v>378</v>
      </c>
      <c r="H17" s="37" t="s">
        <v>366</v>
      </c>
      <c r="I17" s="52" t="s">
        <v>377</v>
      </c>
      <c r="J17" s="47">
        <v>15</v>
      </c>
      <c r="K17" s="16"/>
      <c r="L17" s="16"/>
      <c r="M17" s="16"/>
      <c r="N17" s="16"/>
      <c r="O17" s="16"/>
      <c r="P17" s="16"/>
      <c r="Q17" s="17"/>
      <c r="R17" s="16"/>
      <c r="S17" s="16"/>
      <c r="T17" s="16"/>
      <c r="U17" s="16"/>
      <c r="V17" s="16"/>
      <c r="W17" s="41"/>
      <c r="X17" s="16"/>
      <c r="Y17" s="16"/>
      <c r="Z17" s="16"/>
      <c r="AA17" s="16"/>
      <c r="AB17" s="16"/>
      <c r="AC17" s="16"/>
      <c r="AD17" s="16"/>
      <c r="AE17" s="16"/>
    </row>
    <row r="18" spans="1:31" x14ac:dyDescent="0.25">
      <c r="A18" s="18"/>
      <c r="B18" s="19"/>
      <c r="D18" s="59"/>
      <c r="E18" s="60"/>
      <c r="F18" s="61" t="s">
        <v>32</v>
      </c>
      <c r="G18" s="51" t="s">
        <v>387</v>
      </c>
      <c r="H18" s="37" t="s">
        <v>366</v>
      </c>
      <c r="I18" s="52" t="s">
        <v>383</v>
      </c>
      <c r="J18" s="46">
        <v>16</v>
      </c>
      <c r="K18" s="16"/>
      <c r="L18" s="16"/>
      <c r="M18" s="16"/>
      <c r="N18" s="16"/>
      <c r="O18" s="16"/>
      <c r="P18" s="16"/>
      <c r="Q18" s="17"/>
      <c r="R18" s="16"/>
      <c r="S18" s="16"/>
      <c r="T18" s="16"/>
      <c r="U18" s="16"/>
      <c r="V18" s="16"/>
      <c r="W18" s="41"/>
      <c r="X18" s="16"/>
      <c r="Y18" s="16"/>
      <c r="Z18" s="16"/>
      <c r="AA18" s="16"/>
      <c r="AB18" s="16"/>
      <c r="AC18" s="16"/>
      <c r="AD18" s="16"/>
      <c r="AE18" s="16"/>
    </row>
    <row r="19" spans="1:31" x14ac:dyDescent="0.25">
      <c r="A19" s="18"/>
      <c r="B19" s="19"/>
      <c r="D19" s="59"/>
      <c r="E19" s="60"/>
      <c r="F19" s="61" t="s">
        <v>30</v>
      </c>
      <c r="G19" s="53" t="s">
        <v>389</v>
      </c>
      <c r="H19" s="37" t="s">
        <v>373</v>
      </c>
      <c r="I19" s="52" t="s">
        <v>385</v>
      </c>
      <c r="J19" s="47">
        <v>17</v>
      </c>
      <c r="K19" s="16"/>
      <c r="L19" s="16"/>
      <c r="M19" s="16"/>
      <c r="N19" s="16"/>
      <c r="O19" s="16"/>
      <c r="P19" s="16"/>
      <c r="Q19" s="17"/>
      <c r="R19" s="16"/>
      <c r="S19" s="16"/>
      <c r="T19" s="16"/>
      <c r="U19" s="16"/>
      <c r="V19" s="16"/>
      <c r="W19" s="41"/>
      <c r="X19" s="16"/>
      <c r="Y19" s="16"/>
      <c r="Z19" s="16"/>
      <c r="AA19" s="16"/>
      <c r="AB19" s="16"/>
      <c r="AC19" s="16"/>
      <c r="AD19" s="16"/>
      <c r="AE19" s="16"/>
    </row>
    <row r="20" spans="1:31" x14ac:dyDescent="0.25">
      <c r="A20" s="18"/>
      <c r="B20" s="19"/>
      <c r="D20" s="59"/>
      <c r="E20" s="60"/>
      <c r="F20" s="61" t="s">
        <v>28</v>
      </c>
      <c r="G20" s="51" t="s">
        <v>386</v>
      </c>
      <c r="H20" s="37" t="s">
        <v>373</v>
      </c>
      <c r="I20" s="52" t="s">
        <v>403</v>
      </c>
      <c r="J20" s="46">
        <v>18</v>
      </c>
      <c r="K20" s="16"/>
      <c r="L20" s="16"/>
      <c r="M20" s="16"/>
      <c r="N20" s="16"/>
      <c r="O20" s="16"/>
      <c r="P20" s="16"/>
      <c r="Q20" s="17"/>
      <c r="R20" s="16"/>
      <c r="S20" s="16"/>
      <c r="T20" s="16"/>
      <c r="U20" s="16"/>
      <c r="V20" s="16"/>
      <c r="W20" s="41"/>
      <c r="X20" s="16"/>
      <c r="Y20" s="16"/>
      <c r="Z20" s="16"/>
      <c r="AA20" s="16"/>
      <c r="AB20" s="16"/>
      <c r="AC20" s="16"/>
      <c r="AD20" s="16"/>
      <c r="AE20" s="16"/>
    </row>
    <row r="21" spans="1:31" x14ac:dyDescent="0.25">
      <c r="A21" s="18"/>
      <c r="B21" s="19"/>
      <c r="D21" s="59"/>
      <c r="E21" s="60"/>
      <c r="F21" s="61" t="s">
        <v>31</v>
      </c>
      <c r="G21" s="51" t="s">
        <v>394</v>
      </c>
      <c r="H21" s="37" t="s">
        <v>366</v>
      </c>
      <c r="I21" s="52" t="s">
        <v>376</v>
      </c>
      <c r="J21" s="47">
        <v>19</v>
      </c>
      <c r="K21" s="16"/>
      <c r="L21" s="16"/>
      <c r="M21" s="16"/>
      <c r="N21" s="16"/>
      <c r="O21" s="16"/>
      <c r="P21" s="16"/>
      <c r="Q21" s="17"/>
      <c r="R21" s="16"/>
      <c r="S21" s="16"/>
      <c r="T21" s="16"/>
      <c r="U21" s="16"/>
      <c r="V21" s="16"/>
      <c r="W21" s="41"/>
      <c r="X21" s="16"/>
      <c r="Y21" s="16"/>
      <c r="Z21" s="16"/>
      <c r="AA21" s="16"/>
      <c r="AB21" s="16"/>
      <c r="AC21" s="16"/>
      <c r="AD21" s="16"/>
      <c r="AE21" s="16"/>
    </row>
    <row r="22" spans="1:31" x14ac:dyDescent="0.25">
      <c r="A22" s="18"/>
      <c r="B22" s="19"/>
      <c r="D22" s="59"/>
      <c r="E22" s="60"/>
      <c r="F22" s="61"/>
      <c r="G22" s="53" t="s">
        <v>388</v>
      </c>
      <c r="H22" s="37" t="s">
        <v>390</v>
      </c>
      <c r="I22" s="52" t="s">
        <v>384</v>
      </c>
      <c r="J22" s="46">
        <v>20</v>
      </c>
      <c r="K22" s="16"/>
      <c r="L22" s="16"/>
      <c r="M22" s="16"/>
      <c r="N22" s="16"/>
      <c r="O22" s="16"/>
      <c r="P22" s="16"/>
      <c r="Q22" s="17"/>
      <c r="R22" s="16"/>
      <c r="S22" s="16"/>
      <c r="T22" s="16"/>
      <c r="U22" s="16"/>
      <c r="V22" s="16"/>
      <c r="W22" s="41"/>
      <c r="X22" s="16"/>
      <c r="Y22" s="16"/>
      <c r="Z22" s="16"/>
      <c r="AA22" s="16"/>
      <c r="AB22" s="16"/>
      <c r="AC22" s="16"/>
      <c r="AD22" s="16"/>
      <c r="AE22" s="16"/>
    </row>
    <row r="23" spans="1:31" x14ac:dyDescent="0.25">
      <c r="A23" s="18"/>
      <c r="B23" s="19"/>
      <c r="D23" s="59"/>
      <c r="E23" s="60"/>
      <c r="F23" s="61"/>
      <c r="G23" s="51" t="s">
        <v>391</v>
      </c>
      <c r="H23" s="37" t="s">
        <v>390</v>
      </c>
      <c r="I23" s="52" t="s">
        <v>29</v>
      </c>
      <c r="J23" s="47">
        <v>21</v>
      </c>
      <c r="K23" s="16"/>
      <c r="L23" s="16"/>
      <c r="M23" s="16"/>
      <c r="N23" s="16"/>
      <c r="O23" s="16"/>
      <c r="P23" s="16"/>
      <c r="Q23" s="17"/>
      <c r="R23" s="16"/>
      <c r="S23" s="16"/>
      <c r="T23" s="16"/>
      <c r="U23" s="16"/>
      <c r="V23" s="16"/>
      <c r="W23" s="41"/>
      <c r="X23" s="16"/>
      <c r="Y23" s="16"/>
      <c r="Z23" s="16"/>
      <c r="AA23" s="16"/>
      <c r="AB23" s="16"/>
      <c r="AC23" s="16"/>
      <c r="AD23" s="16"/>
      <c r="AE23" s="16"/>
    </row>
    <row r="24" spans="1:31" x14ac:dyDescent="0.25">
      <c r="A24" s="18"/>
      <c r="B24" s="19"/>
      <c r="D24" s="59"/>
      <c r="E24" s="60"/>
      <c r="F24" s="61"/>
      <c r="G24" s="51" t="s">
        <v>393</v>
      </c>
      <c r="H24" s="37" t="s">
        <v>390</v>
      </c>
      <c r="I24" s="52" t="s">
        <v>392</v>
      </c>
      <c r="J24" s="48">
        <v>23</v>
      </c>
      <c r="K24" s="16">
        <v>0.3</v>
      </c>
      <c r="L24" s="16"/>
      <c r="M24" s="16"/>
      <c r="N24" s="16"/>
      <c r="O24" s="16"/>
      <c r="P24" s="16"/>
      <c r="Q24" s="17">
        <v>0</v>
      </c>
      <c r="R24" s="16"/>
      <c r="S24" s="16"/>
      <c r="T24" s="16"/>
      <c r="U24" s="16"/>
      <c r="V24" s="16"/>
      <c r="W24" s="41"/>
      <c r="X24" s="16"/>
      <c r="Y24" s="16"/>
      <c r="Z24" s="16"/>
      <c r="AA24" s="16"/>
      <c r="AB24" s="16"/>
      <c r="AC24" s="16"/>
      <c r="AD24" s="16"/>
      <c r="AE24" s="16"/>
    </row>
    <row r="25" spans="1:31" x14ac:dyDescent="0.25">
      <c r="A25" s="18"/>
      <c r="B25" s="19"/>
      <c r="D25" s="59"/>
      <c r="E25" s="60"/>
      <c r="F25" s="61"/>
      <c r="G25" s="51"/>
      <c r="H25" s="37"/>
      <c r="I25" s="52" t="s">
        <v>35</v>
      </c>
      <c r="J25" s="48">
        <v>24</v>
      </c>
      <c r="K25" s="16">
        <v>0.4</v>
      </c>
      <c r="L25" s="16"/>
      <c r="M25" s="16"/>
      <c r="N25" s="16"/>
      <c r="O25" s="16"/>
      <c r="P25" s="16"/>
      <c r="Q25" s="17">
        <v>0</v>
      </c>
      <c r="R25" s="16"/>
      <c r="S25" s="16"/>
      <c r="T25" s="16"/>
      <c r="U25" s="16"/>
      <c r="V25" s="16"/>
      <c r="W25" s="41"/>
      <c r="X25" s="16"/>
      <c r="Y25" s="16"/>
      <c r="Z25" s="16"/>
      <c r="AA25" s="16"/>
      <c r="AB25" s="16"/>
      <c r="AC25" s="16"/>
      <c r="AD25" s="16"/>
      <c r="AE25" s="16"/>
    </row>
    <row r="26" spans="1:31" x14ac:dyDescent="0.25">
      <c r="A26" s="18"/>
      <c r="B26" s="19"/>
      <c r="D26" s="59"/>
      <c r="E26" s="60"/>
      <c r="F26" s="61"/>
      <c r="G26" s="51"/>
      <c r="H26" s="37"/>
      <c r="I26" s="52" t="s">
        <v>33</v>
      </c>
      <c r="J26" s="48">
        <v>25</v>
      </c>
      <c r="K26" s="16">
        <v>0.4</v>
      </c>
      <c r="L26" s="16"/>
      <c r="M26" s="16"/>
      <c r="N26" s="16"/>
      <c r="O26" s="16"/>
      <c r="P26" s="16"/>
      <c r="Q26" s="17">
        <v>0</v>
      </c>
      <c r="R26" s="16"/>
      <c r="S26" s="16"/>
      <c r="T26" s="16"/>
      <c r="U26" s="16"/>
      <c r="V26" s="16"/>
      <c r="W26" s="41"/>
      <c r="X26" s="16"/>
      <c r="Y26" s="16"/>
      <c r="Z26" s="16"/>
      <c r="AA26" s="16"/>
      <c r="AB26" s="16"/>
      <c r="AC26" s="16"/>
      <c r="AD26" s="16"/>
      <c r="AE26" s="16"/>
    </row>
    <row r="27" spans="1:31" x14ac:dyDescent="0.25">
      <c r="A27" s="18"/>
      <c r="B27" s="19"/>
      <c r="D27" s="59"/>
      <c r="E27" s="60"/>
      <c r="F27" s="61"/>
      <c r="G27" s="51"/>
      <c r="H27" s="37"/>
      <c r="I27" s="52" t="s">
        <v>36</v>
      </c>
      <c r="J27" s="48">
        <v>26</v>
      </c>
      <c r="K27" s="16">
        <v>0.5</v>
      </c>
      <c r="L27" s="16"/>
      <c r="M27" s="16"/>
      <c r="N27" s="16"/>
      <c r="O27" s="16"/>
      <c r="P27" s="16"/>
      <c r="Q27" s="17">
        <v>0</v>
      </c>
      <c r="R27" s="16"/>
      <c r="S27" s="16"/>
      <c r="T27" s="16"/>
      <c r="U27" s="16"/>
      <c r="V27" s="16"/>
      <c r="W27" s="41"/>
      <c r="X27" s="16"/>
      <c r="Y27" s="16"/>
      <c r="Z27" s="25"/>
      <c r="AA27" s="16"/>
      <c r="AB27" s="16"/>
      <c r="AC27" s="16"/>
      <c r="AD27" s="16"/>
      <c r="AE27" s="16"/>
    </row>
    <row r="28" spans="1:31" x14ac:dyDescent="0.25">
      <c r="A28" s="18"/>
      <c r="B28" s="19"/>
      <c r="D28" s="59"/>
      <c r="E28" s="60"/>
      <c r="F28" s="61"/>
      <c r="G28" s="51"/>
      <c r="H28" s="37"/>
      <c r="I28" s="52" t="s">
        <v>14</v>
      </c>
      <c r="J28" s="48">
        <v>27</v>
      </c>
      <c r="K28" s="16">
        <v>0.6</v>
      </c>
      <c r="L28" s="16"/>
      <c r="M28" s="16"/>
      <c r="N28" s="16"/>
      <c r="O28" s="16"/>
      <c r="P28" s="16"/>
      <c r="Q28" s="17">
        <v>0</v>
      </c>
      <c r="R28" s="16"/>
      <c r="S28" s="16"/>
      <c r="T28" s="16"/>
      <c r="U28" s="16"/>
      <c r="V28" s="16"/>
      <c r="W28" s="41"/>
      <c r="X28" s="16"/>
      <c r="Y28" s="16"/>
      <c r="Z28" s="25"/>
      <c r="AA28" s="16"/>
      <c r="AB28" s="16"/>
      <c r="AC28" s="16"/>
      <c r="AD28" s="16"/>
      <c r="AE28" s="16"/>
    </row>
    <row r="29" spans="1:31" x14ac:dyDescent="0.25">
      <c r="A29" s="18"/>
      <c r="B29" s="19"/>
      <c r="D29" s="59"/>
      <c r="E29" s="60"/>
      <c r="F29" s="61"/>
      <c r="G29" s="51"/>
      <c r="H29" s="37"/>
      <c r="I29" s="52"/>
      <c r="J29" s="48">
        <v>28</v>
      </c>
      <c r="K29" s="16">
        <v>0.6</v>
      </c>
      <c r="L29" s="16"/>
      <c r="M29" s="16"/>
      <c r="N29" s="16"/>
      <c r="O29" s="16"/>
      <c r="P29" s="16"/>
      <c r="Q29" s="17">
        <v>0</v>
      </c>
      <c r="R29" s="16"/>
      <c r="S29" s="16"/>
      <c r="T29" s="16"/>
      <c r="U29" s="16"/>
      <c r="V29" s="16"/>
      <c r="W29" s="41"/>
      <c r="X29" s="16"/>
      <c r="Y29" s="16"/>
      <c r="Z29" s="25"/>
      <c r="AA29" s="25"/>
      <c r="AB29" s="16"/>
      <c r="AC29" s="16"/>
      <c r="AD29" s="16"/>
      <c r="AE29" s="16"/>
    </row>
    <row r="30" spans="1:31" x14ac:dyDescent="0.25">
      <c r="A30" s="18"/>
      <c r="B30" s="19"/>
      <c r="D30" s="59"/>
      <c r="E30" s="60"/>
      <c r="F30" s="61"/>
      <c r="G30" s="51"/>
      <c r="H30" s="37"/>
      <c r="I30" s="52"/>
      <c r="J30" s="48">
        <v>29</v>
      </c>
      <c r="K30" s="16">
        <v>0.7</v>
      </c>
      <c r="L30" s="16"/>
      <c r="M30" s="16"/>
      <c r="N30" s="16"/>
      <c r="O30" s="16"/>
      <c r="P30" s="16"/>
      <c r="Q30" s="17">
        <v>0</v>
      </c>
      <c r="R30" s="16"/>
      <c r="S30" s="16"/>
      <c r="T30" s="16"/>
      <c r="U30" s="16"/>
      <c r="V30" s="16"/>
      <c r="W30" s="41"/>
      <c r="X30" s="16"/>
      <c r="Y30" s="16"/>
      <c r="Z30" s="25"/>
      <c r="AA30" s="25"/>
      <c r="AB30" s="16"/>
      <c r="AC30" s="16"/>
      <c r="AD30" s="16"/>
      <c r="AE30" s="16"/>
    </row>
    <row r="31" spans="1:31" ht="14.25" thickBot="1" x14ac:dyDescent="0.3">
      <c r="A31" s="18"/>
      <c r="B31" s="19"/>
      <c r="D31" s="62"/>
      <c r="E31" s="63"/>
      <c r="F31" s="64"/>
      <c r="G31" s="54"/>
      <c r="H31" s="55"/>
      <c r="I31" s="56"/>
      <c r="J31" s="48">
        <v>30</v>
      </c>
      <c r="K31" s="16">
        <v>0.84160148184076311</v>
      </c>
      <c r="L31" s="21">
        <v>0.5</v>
      </c>
      <c r="M31" s="16"/>
      <c r="N31" s="16"/>
      <c r="O31" s="16"/>
      <c r="P31" s="16"/>
      <c r="Q31" s="17">
        <v>0</v>
      </c>
      <c r="R31" s="16"/>
      <c r="S31" s="16"/>
      <c r="T31" s="16"/>
      <c r="U31" s="16"/>
      <c r="V31" s="16"/>
      <c r="W31" s="41"/>
      <c r="X31" s="16"/>
      <c r="Y31" s="16"/>
      <c r="Z31" s="25"/>
      <c r="AA31" s="42">
        <v>1.0179249123093477</v>
      </c>
      <c r="AB31" s="16"/>
      <c r="AC31" s="16"/>
      <c r="AD31" s="16"/>
      <c r="AE31" s="16"/>
    </row>
    <row r="32" spans="1:31" x14ac:dyDescent="0.25">
      <c r="A32" s="18"/>
      <c r="B32" s="19"/>
      <c r="J32" s="20">
        <v>31</v>
      </c>
      <c r="K32" s="16">
        <v>0.92829370295317559</v>
      </c>
      <c r="L32" s="21">
        <v>0.5</v>
      </c>
      <c r="M32" s="16"/>
      <c r="N32" s="16"/>
      <c r="O32" s="16"/>
      <c r="P32" s="16"/>
      <c r="Q32" s="17">
        <v>0</v>
      </c>
      <c r="R32" s="16"/>
      <c r="S32" s="16"/>
      <c r="T32" s="16"/>
      <c r="U32" s="16"/>
      <c r="V32" s="16"/>
      <c r="W32" s="41"/>
      <c r="X32" s="16"/>
      <c r="Y32" s="16"/>
      <c r="Z32" s="42"/>
      <c r="AA32" s="42">
        <v>1.1324445622501804</v>
      </c>
      <c r="AB32" s="16"/>
      <c r="AC32" s="16"/>
      <c r="AD32" s="16"/>
      <c r="AE32" s="16"/>
    </row>
    <row r="33" spans="1:32" x14ac:dyDescent="0.25">
      <c r="A33" s="18"/>
      <c r="B33" s="19"/>
      <c r="J33" s="20">
        <v>32</v>
      </c>
      <c r="K33" s="16">
        <v>1.0207335157615676</v>
      </c>
      <c r="L33" s="21">
        <v>0.6</v>
      </c>
      <c r="M33" s="16"/>
      <c r="N33" s="22">
        <v>0.7</v>
      </c>
      <c r="O33" s="16"/>
      <c r="P33" s="16"/>
      <c r="Q33" s="17">
        <v>0</v>
      </c>
      <c r="R33" s="16"/>
      <c r="S33" s="16"/>
      <c r="T33" s="16"/>
      <c r="U33" s="16"/>
      <c r="V33" s="16"/>
      <c r="W33" s="41"/>
      <c r="X33" s="16"/>
      <c r="Y33" s="16"/>
      <c r="Z33" s="42">
        <v>0.9583637611725635</v>
      </c>
      <c r="AA33" s="42">
        <v>1.2555905188210328</v>
      </c>
      <c r="AB33" s="16"/>
      <c r="AC33" s="16"/>
      <c r="AD33" s="16"/>
      <c r="AE33" s="16"/>
    </row>
    <row r="34" spans="1:32" x14ac:dyDescent="0.25">
      <c r="A34" s="18"/>
      <c r="B34" s="19"/>
      <c r="J34" s="20">
        <v>33</v>
      </c>
      <c r="K34" s="16">
        <v>1.1191044434123771</v>
      </c>
      <c r="L34" s="21">
        <v>0.7</v>
      </c>
      <c r="M34" s="16"/>
      <c r="N34" s="22">
        <v>0.8</v>
      </c>
      <c r="O34" s="16"/>
      <c r="P34" s="16"/>
      <c r="Q34" s="17">
        <v>0</v>
      </c>
      <c r="R34" s="16"/>
      <c r="S34" s="16"/>
      <c r="T34" s="16"/>
      <c r="U34" s="16"/>
      <c r="V34" s="16"/>
      <c r="W34" s="41"/>
      <c r="X34" s="16"/>
      <c r="Y34" s="16"/>
      <c r="Z34" s="42">
        <v>1.0570748008181827</v>
      </c>
      <c r="AA34" s="42">
        <v>1.37298560430521</v>
      </c>
      <c r="AB34" s="16"/>
      <c r="AC34" s="16"/>
      <c r="AD34" s="16"/>
      <c r="AE34" s="16"/>
    </row>
    <row r="35" spans="1:32" x14ac:dyDescent="0.25">
      <c r="A35" s="18"/>
      <c r="B35" s="19"/>
      <c r="J35" s="20">
        <v>34</v>
      </c>
      <c r="K35" s="16">
        <v>1.223589951691203</v>
      </c>
      <c r="L35" s="21">
        <v>0.7</v>
      </c>
      <c r="M35" s="16"/>
      <c r="N35" s="22">
        <v>0.9</v>
      </c>
      <c r="O35" s="16"/>
      <c r="P35" s="16"/>
      <c r="Q35" s="17">
        <v>0</v>
      </c>
      <c r="R35" s="16"/>
      <c r="S35" s="16"/>
      <c r="T35" s="16"/>
      <c r="U35" s="16"/>
      <c r="V35" s="16"/>
      <c r="W35" s="41"/>
      <c r="X35" s="16"/>
      <c r="Y35" s="16"/>
      <c r="Z35" s="42">
        <v>1.1557858404638</v>
      </c>
      <c r="AA35" s="42">
        <v>1.4918184075610501</v>
      </c>
      <c r="AB35" s="16"/>
      <c r="AC35" s="16"/>
      <c r="AD35" s="16"/>
      <c r="AE35" s="16"/>
    </row>
    <row r="36" spans="1:32" x14ac:dyDescent="0.25">
      <c r="A36" s="23"/>
      <c r="B36" s="24"/>
      <c r="J36" s="20">
        <v>35</v>
      </c>
      <c r="K36" s="16">
        <v>1.3343734507791951</v>
      </c>
      <c r="L36" s="21">
        <v>0.78195191700812661</v>
      </c>
      <c r="M36" s="16"/>
      <c r="N36" s="22">
        <v>0.9</v>
      </c>
      <c r="O36" s="16"/>
      <c r="P36" s="16"/>
      <c r="Q36" s="17">
        <v>0</v>
      </c>
      <c r="R36" s="16"/>
      <c r="S36" s="16"/>
      <c r="T36" s="16"/>
      <c r="U36" s="16"/>
      <c r="V36" s="16"/>
      <c r="W36" s="41"/>
      <c r="X36" s="16"/>
      <c r="Y36" s="16"/>
      <c r="Z36" s="42">
        <v>1.2544968801094201</v>
      </c>
      <c r="AA36" s="42">
        <v>1.6802960267515925</v>
      </c>
      <c r="AB36" s="16"/>
      <c r="AC36" s="16"/>
      <c r="AD36" s="16"/>
      <c r="AE36" s="16"/>
    </row>
    <row r="37" spans="1:32" x14ac:dyDescent="0.25">
      <c r="J37" s="20">
        <v>36</v>
      </c>
      <c r="K37" s="16">
        <v>1.4516382969056187</v>
      </c>
      <c r="L37" s="21">
        <v>0.85379096109371277</v>
      </c>
      <c r="M37" s="16"/>
      <c r="N37" s="22">
        <v>1</v>
      </c>
      <c r="O37" s="21">
        <v>0.67361768653629417</v>
      </c>
      <c r="P37" s="16"/>
      <c r="Q37" s="17">
        <v>0</v>
      </c>
      <c r="R37" s="16"/>
      <c r="S37" s="16"/>
      <c r="T37" s="16"/>
      <c r="U37" s="16"/>
      <c r="V37" s="16"/>
      <c r="W37" s="41">
        <v>1.0020531845150356</v>
      </c>
      <c r="X37" s="16"/>
      <c r="Y37" s="16"/>
      <c r="Z37" s="42">
        <v>1.35320791975504</v>
      </c>
      <c r="AA37" s="42">
        <v>1.841470550304364</v>
      </c>
      <c r="AB37" s="16"/>
      <c r="AC37" s="16"/>
      <c r="AD37" s="16"/>
      <c r="AE37" s="16"/>
    </row>
    <row r="38" spans="1:32" x14ac:dyDescent="0.25">
      <c r="J38" s="20">
        <v>37</v>
      </c>
      <c r="K38" s="16">
        <v>1.5755677939053345</v>
      </c>
      <c r="L38" s="21">
        <v>0.92998753892859376</v>
      </c>
      <c r="M38" s="16"/>
      <c r="N38" s="22">
        <v>1.1000000000000001</v>
      </c>
      <c r="O38" s="21">
        <v>0.72583660243732817</v>
      </c>
      <c r="P38" s="16"/>
      <c r="Q38" s="17">
        <v>0</v>
      </c>
      <c r="R38" s="16"/>
      <c r="S38" s="16"/>
      <c r="T38" s="16"/>
      <c r="U38" s="16"/>
      <c r="V38" s="16"/>
      <c r="W38" s="41">
        <v>1.0678086576979404</v>
      </c>
      <c r="X38" s="16"/>
      <c r="Y38" s="16"/>
      <c r="Z38" s="42">
        <v>1.4519189594006601</v>
      </c>
      <c r="AA38" s="25">
        <v>2.0136313066530893</v>
      </c>
      <c r="AB38" s="16"/>
      <c r="AC38" s="16"/>
      <c r="AD38" s="16"/>
      <c r="AE38" s="16"/>
    </row>
    <row r="39" spans="1:32" x14ac:dyDescent="0.25">
      <c r="J39" s="20">
        <v>38</v>
      </c>
      <c r="K39" s="16">
        <v>1.7063451946893589</v>
      </c>
      <c r="L39" s="21">
        <v>1.0106774402874563</v>
      </c>
      <c r="M39" s="16"/>
      <c r="N39" s="22">
        <v>1.2</v>
      </c>
      <c r="O39" s="21">
        <v>0.78054773475090289</v>
      </c>
      <c r="P39" s="22">
        <v>0.73085121819665233</v>
      </c>
      <c r="Q39" s="17">
        <v>0</v>
      </c>
      <c r="R39" s="16"/>
      <c r="S39" s="16"/>
      <c r="T39" s="16"/>
      <c r="U39" s="16"/>
      <c r="V39" s="16"/>
      <c r="W39" s="41">
        <v>1.13356413088085</v>
      </c>
      <c r="X39" s="16"/>
      <c r="Y39" s="16"/>
      <c r="Z39" s="42">
        <v>1.6569162395592609</v>
      </c>
      <c r="AA39" s="25">
        <v>2.196013161956913</v>
      </c>
      <c r="AB39" s="16">
        <v>0.96283669591443344</v>
      </c>
      <c r="AC39" s="16"/>
      <c r="AD39" s="16"/>
      <c r="AE39" s="16"/>
    </row>
    <row r="40" spans="1:32" x14ac:dyDescent="0.25">
      <c r="J40" s="20">
        <v>39</v>
      </c>
      <c r="K40" s="16">
        <v>1.8441537026354167</v>
      </c>
      <c r="L40" s="21">
        <v>1.0959968961571405</v>
      </c>
      <c r="M40" s="16"/>
      <c r="N40" s="22">
        <v>1.3</v>
      </c>
      <c r="O40" s="21">
        <v>0.83779973962459342</v>
      </c>
      <c r="P40" s="22">
        <v>0.78967185252728678</v>
      </c>
      <c r="Q40" s="17">
        <v>0</v>
      </c>
      <c r="R40" s="16"/>
      <c r="S40" s="16"/>
      <c r="T40" s="16"/>
      <c r="U40" s="16"/>
      <c r="V40" s="16"/>
      <c r="W40" s="41">
        <v>1.1993196040637499</v>
      </c>
      <c r="X40" s="16"/>
      <c r="Y40" s="16"/>
      <c r="Z40" s="42">
        <v>1.7998651116789368</v>
      </c>
      <c r="AA40" s="25">
        <v>2.3895259969281231</v>
      </c>
      <c r="AB40" s="16">
        <v>1.0424833582472035</v>
      </c>
      <c r="AC40" s="16"/>
      <c r="AD40" s="16"/>
      <c r="AE40" s="16"/>
    </row>
    <row r="41" spans="1:32" x14ac:dyDescent="0.25">
      <c r="J41" s="20">
        <v>40</v>
      </c>
      <c r="K41" s="16">
        <v>1.9891764729049572</v>
      </c>
      <c r="L41" s="21">
        <v>1.1860825684982979</v>
      </c>
      <c r="M41" s="21">
        <v>0.65065738082095648</v>
      </c>
      <c r="N41" s="22">
        <v>1.4</v>
      </c>
      <c r="O41" s="21">
        <v>0.89764092226275449</v>
      </c>
      <c r="P41" s="22">
        <v>0.85155591170439615</v>
      </c>
      <c r="Q41" s="17">
        <v>0</v>
      </c>
      <c r="R41" s="16"/>
      <c r="S41" s="16"/>
      <c r="T41" s="16"/>
      <c r="U41" s="16"/>
      <c r="V41" s="16"/>
      <c r="W41" s="41">
        <v>1.2650750772466499</v>
      </c>
      <c r="X41" s="16"/>
      <c r="Y41" s="16"/>
      <c r="Z41" s="25">
        <v>1.9505771499820659</v>
      </c>
      <c r="AA41" s="25">
        <v>2.5945375066786482</v>
      </c>
      <c r="AB41" s="16">
        <v>1.1273309937662199</v>
      </c>
      <c r="AC41" s="16"/>
      <c r="AD41" s="16"/>
      <c r="AE41" s="16"/>
      <c r="AF41" s="80">
        <v>0.98692060790394864</v>
      </c>
    </row>
    <row r="42" spans="1:32" x14ac:dyDescent="0.25">
      <c r="J42" s="20">
        <v>41</v>
      </c>
      <c r="K42" s="16">
        <v>2.1415966136922098</v>
      </c>
      <c r="L42" s="21">
        <v>1.2810715405016699</v>
      </c>
      <c r="M42" s="21">
        <v>0.7013792469278527</v>
      </c>
      <c r="N42" s="22">
        <v>1.5</v>
      </c>
      <c r="O42" s="21">
        <v>0.96011924836471196</v>
      </c>
      <c r="P42" s="22">
        <v>0.91658035661013892</v>
      </c>
      <c r="Q42" s="17">
        <v>0</v>
      </c>
      <c r="R42" s="16"/>
      <c r="S42" s="16"/>
      <c r="T42" s="16"/>
      <c r="U42" s="16"/>
      <c r="V42" s="16"/>
      <c r="W42" s="41">
        <v>1.3308305504295601</v>
      </c>
      <c r="X42" s="16"/>
      <c r="Y42" s="16"/>
      <c r="Z42" s="25">
        <v>2.1102279331570508</v>
      </c>
      <c r="AA42" s="25">
        <v>2.8114177627218773</v>
      </c>
      <c r="AB42" s="16">
        <v>1.22340127656718</v>
      </c>
      <c r="AC42" s="16"/>
      <c r="AD42" s="16"/>
      <c r="AE42" s="16"/>
      <c r="AF42" s="80">
        <v>1.0649112053471086</v>
      </c>
    </row>
    <row r="43" spans="1:32" x14ac:dyDescent="0.25">
      <c r="J43" s="20">
        <v>42</v>
      </c>
      <c r="K43" s="16">
        <v>2.3015971874104704</v>
      </c>
      <c r="L43" s="21">
        <v>1.3811013073032938</v>
      </c>
      <c r="M43" s="21">
        <v>0.75468866955363878</v>
      </c>
      <c r="N43" s="22">
        <v>1.6</v>
      </c>
      <c r="O43" s="21">
        <v>1.0252823549142145</v>
      </c>
      <c r="P43" s="25">
        <v>0.98485919601375049</v>
      </c>
      <c r="Q43" s="17">
        <v>0</v>
      </c>
      <c r="R43" s="16"/>
      <c r="S43" s="16"/>
      <c r="T43" s="16"/>
      <c r="U43" s="16"/>
      <c r="V43" s="16"/>
      <c r="W43" s="41">
        <v>1.3965860236124601</v>
      </c>
      <c r="X43" s="16"/>
      <c r="Y43" s="16"/>
      <c r="Z43" s="25">
        <v>2.278621753660143</v>
      </c>
      <c r="AA43" s="25">
        <v>3.0405391683287388</v>
      </c>
      <c r="AB43" s="16">
        <v>1.3194715593681501</v>
      </c>
      <c r="AC43" s="16"/>
      <c r="AD43" s="16"/>
      <c r="AE43" s="16"/>
      <c r="AF43" s="80">
        <v>1.1469607761111678</v>
      </c>
    </row>
    <row r="44" spans="1:32" x14ac:dyDescent="0.25">
      <c r="J44" s="20">
        <v>43</v>
      </c>
      <c r="K44" s="16">
        <v>2.4693612118201735</v>
      </c>
      <c r="L44" s="21">
        <v>1.4863097671263656</v>
      </c>
      <c r="M44" s="21">
        <v>0.81065131579125005</v>
      </c>
      <c r="N44" s="22">
        <v>1.7</v>
      </c>
      <c r="O44" s="21">
        <v>1.0931775603718614</v>
      </c>
      <c r="P44" s="25">
        <v>1.0563972370993107</v>
      </c>
      <c r="Q44" s="17">
        <v>0</v>
      </c>
      <c r="R44" s="16"/>
      <c r="S44" s="16"/>
      <c r="T44" s="16"/>
      <c r="U44" s="16"/>
      <c r="V44" s="16"/>
      <c r="W44" s="41">
        <v>1.4623414967953801</v>
      </c>
      <c r="X44" s="16"/>
      <c r="Y44" s="16"/>
      <c r="Z44" s="25">
        <v>2.4560120851251477</v>
      </c>
      <c r="AA44" s="25">
        <v>3.2822764157950286</v>
      </c>
      <c r="AB44" s="16">
        <v>1.4155418421691099</v>
      </c>
      <c r="AC44" s="16"/>
      <c r="AD44" s="16"/>
      <c r="AE44" s="16"/>
      <c r="AF44" s="80">
        <v>1.2331763578620019</v>
      </c>
    </row>
    <row r="45" spans="1:32" x14ac:dyDescent="0.25">
      <c r="J45" s="20">
        <v>44</v>
      </c>
      <c r="K45" s="16">
        <v>2.645071661103005</v>
      </c>
      <c r="L45" s="21">
        <v>1.5968352128203627</v>
      </c>
      <c r="M45" s="21">
        <v>0.86933291531496948</v>
      </c>
      <c r="N45" s="22">
        <v>1.8</v>
      </c>
      <c r="O45" s="21">
        <v>1.163851874316888</v>
      </c>
      <c r="P45" s="25">
        <v>1.1313063764820284</v>
      </c>
      <c r="Q45" s="17">
        <v>0</v>
      </c>
      <c r="R45" s="86">
        <v>0.96954810005411896</v>
      </c>
      <c r="S45" s="87">
        <v>0.96756273366524093</v>
      </c>
      <c r="T45" s="82"/>
      <c r="U45" s="16"/>
      <c r="V45" s="16"/>
      <c r="W45" s="41">
        <v>1.5960750382287523</v>
      </c>
      <c r="X45" s="16"/>
      <c r="Y45" s="16"/>
      <c r="Z45" s="25">
        <v>2.6426535263846413</v>
      </c>
      <c r="AA45" s="25">
        <v>3.5370064454942494</v>
      </c>
      <c r="AB45" s="16">
        <v>1.5078594343980689</v>
      </c>
      <c r="AC45" s="16"/>
      <c r="AD45" s="16"/>
      <c r="AE45" s="16"/>
      <c r="AF45" s="80">
        <v>1.3236651927759671</v>
      </c>
    </row>
    <row r="46" spans="1:32" x14ac:dyDescent="0.25">
      <c r="J46" s="20">
        <v>45</v>
      </c>
      <c r="K46" s="16">
        <v>2.8289114668857231</v>
      </c>
      <c r="L46" s="21">
        <v>1.7128163237708323</v>
      </c>
      <c r="M46" s="21">
        <v>0.93079925898212745</v>
      </c>
      <c r="N46" s="22">
        <v>1.9</v>
      </c>
      <c r="O46" s="21">
        <v>1.2373520065801846</v>
      </c>
      <c r="P46" s="25">
        <v>1.2096634262531789</v>
      </c>
      <c r="Q46" s="17">
        <v>0</v>
      </c>
      <c r="R46" s="86">
        <v>1.0404588115193016</v>
      </c>
      <c r="S46" s="87">
        <v>1.0376029154315309</v>
      </c>
      <c r="T46" s="82"/>
      <c r="U46" s="16"/>
      <c r="V46" s="16"/>
      <c r="W46" s="41">
        <v>1.6844898674951601</v>
      </c>
      <c r="X46" s="16"/>
      <c r="Y46" s="16"/>
      <c r="Z46" s="25">
        <v>2.8388017801161247</v>
      </c>
      <c r="AA46" s="25">
        <v>3.8051084066017697</v>
      </c>
      <c r="AB46" s="16">
        <v>1.6151877889150623</v>
      </c>
      <c r="AC46" s="16"/>
      <c r="AD46" s="16"/>
      <c r="AE46" s="16"/>
      <c r="AF46" s="80">
        <v>1.4185347231594283</v>
      </c>
    </row>
    <row r="47" spans="1:32" x14ac:dyDescent="0.25">
      <c r="J47" s="20">
        <v>46</v>
      </c>
      <c r="K47" s="16">
        <v>3.0210635192172193</v>
      </c>
      <c r="L47" s="21">
        <v>1.8343921581554752</v>
      </c>
      <c r="M47" s="21">
        <v>0.99511619749711522</v>
      </c>
      <c r="N47" s="22">
        <v>2.1</v>
      </c>
      <c r="O47" s="21">
        <v>1.3137243759063155</v>
      </c>
      <c r="P47" s="25">
        <v>1.2915451635912789</v>
      </c>
      <c r="Q47" s="17">
        <v>0</v>
      </c>
      <c r="R47" s="86">
        <v>1.1148248033192643</v>
      </c>
      <c r="S47" s="87">
        <v>1.1110052251914095</v>
      </c>
      <c r="T47" s="82"/>
      <c r="U47" s="16"/>
      <c r="V47" s="16"/>
      <c r="W47" s="41">
        <v>1.7842343748033</v>
      </c>
      <c r="X47" s="16"/>
      <c r="Y47" s="42"/>
      <c r="Z47" s="25">
        <v>3.0447136323708341</v>
      </c>
      <c r="AA47" s="25">
        <v>4.0869636193850765</v>
      </c>
      <c r="AB47" s="16">
        <v>1.7</v>
      </c>
      <c r="AC47" s="16"/>
      <c r="AD47" s="16"/>
      <c r="AE47" s="16"/>
      <c r="AF47" s="80">
        <v>1.5178925872596762</v>
      </c>
    </row>
    <row r="48" spans="1:32" x14ac:dyDescent="0.25">
      <c r="J48" s="20">
        <v>47</v>
      </c>
      <c r="K48" s="16">
        <v>3.2217106675019358</v>
      </c>
      <c r="L48" s="21">
        <v>1.961702145524401</v>
      </c>
      <c r="M48" s="21">
        <v>1.0623496401336647</v>
      </c>
      <c r="N48" s="22">
        <v>2.2000000000000002</v>
      </c>
      <c r="O48" s="21">
        <v>1.3930151181787345</v>
      </c>
      <c r="P48" s="25">
        <v>1.3770283315535392</v>
      </c>
      <c r="Q48" s="17">
        <v>0</v>
      </c>
      <c r="R48" s="86">
        <v>1.1927338204640574</v>
      </c>
      <c r="S48" s="87">
        <v>1.1878526872965085</v>
      </c>
      <c r="T48" s="82"/>
      <c r="U48" s="16"/>
      <c r="V48" s="16"/>
      <c r="W48" s="41">
        <v>1.88397888211145</v>
      </c>
      <c r="X48" s="16"/>
      <c r="Y48" s="42"/>
      <c r="Z48" s="25">
        <v>3.2606469329299514</v>
      </c>
      <c r="AA48" s="25">
        <v>4.3829555389644534</v>
      </c>
      <c r="AB48" s="16">
        <v>1.8</v>
      </c>
      <c r="AC48" s="16"/>
      <c r="AD48" s="16"/>
      <c r="AE48" s="16"/>
      <c r="AF48" s="80">
        <v>1.6218466152548334</v>
      </c>
    </row>
    <row r="49" spans="10:32" x14ac:dyDescent="0.25">
      <c r="J49" s="20">
        <v>48</v>
      </c>
      <c r="K49" s="16">
        <v>3.4310357213924383</v>
      </c>
      <c r="L49" s="21">
        <v>2.0948860796841262</v>
      </c>
      <c r="M49" s="21">
        <v>1.1325655535116195</v>
      </c>
      <c r="N49" s="22">
        <v>2.4</v>
      </c>
      <c r="O49" s="21">
        <v>1.4752700942392243</v>
      </c>
      <c r="P49" s="25">
        <v>1.466189639832536</v>
      </c>
      <c r="Q49" s="17">
        <v>0</v>
      </c>
      <c r="R49" s="86">
        <v>1.27427387734917</v>
      </c>
      <c r="S49" s="87">
        <v>1.2682285247078364</v>
      </c>
      <c r="T49" s="82"/>
      <c r="U49" s="16"/>
      <c r="V49" s="16"/>
      <c r="W49" s="41">
        <v>1.9530418406882668</v>
      </c>
      <c r="X49" s="16"/>
      <c r="Y49" s="42"/>
      <c r="Z49" s="25">
        <v>3.4868605764373153</v>
      </c>
      <c r="AA49" s="25">
        <v>4.693469720455882</v>
      </c>
      <c r="AB49" s="16">
        <v>2</v>
      </c>
      <c r="AC49" s="16">
        <v>0.96047262402246203</v>
      </c>
      <c r="AD49" s="16"/>
      <c r="AE49" s="16"/>
      <c r="AF49" s="80">
        <v>1.730504825411352</v>
      </c>
    </row>
    <row r="50" spans="10:32" x14ac:dyDescent="0.25">
      <c r="J50" s="20">
        <v>49</v>
      </c>
      <c r="K50" s="16"/>
      <c r="L50" s="21">
        <v>2.2340841118667045</v>
      </c>
      <c r="M50" s="21">
        <v>1.2058299604247467</v>
      </c>
      <c r="N50" s="22">
        <v>2.5</v>
      </c>
      <c r="O50" s="21">
        <v>1.5605348973297766</v>
      </c>
      <c r="P50" s="25">
        <v>1.5591057654803746</v>
      </c>
      <c r="Q50" s="17">
        <v>0</v>
      </c>
      <c r="R50" s="86">
        <v>1.3595332528231456</v>
      </c>
      <c r="S50" s="87">
        <v>1.3522161552289087</v>
      </c>
      <c r="T50" s="82"/>
      <c r="U50" s="16"/>
      <c r="V50" s="16"/>
      <c r="W50" s="41">
        <v>2.0487271542659391</v>
      </c>
      <c r="X50" s="16"/>
      <c r="Y50" s="42"/>
      <c r="Z50" s="25">
        <v>3.7236144842621717</v>
      </c>
      <c r="AA50" s="25">
        <v>5.0188937854147593</v>
      </c>
      <c r="AB50" s="16">
        <v>2.1</v>
      </c>
      <c r="AC50" s="16">
        <v>1.0285084370533399</v>
      </c>
      <c r="AD50" s="16"/>
      <c r="AE50" s="16"/>
      <c r="AF50" s="80">
        <v>1.8439754203986314</v>
      </c>
    </row>
    <row r="51" spans="10:32" x14ac:dyDescent="0.25">
      <c r="J51" s="20">
        <v>50</v>
      </c>
      <c r="K51" s="16"/>
      <c r="L51" s="21">
        <v>2.3794367441668629</v>
      </c>
      <c r="M51" s="21">
        <v>1.2822089387164712</v>
      </c>
      <c r="N51" s="22">
        <v>2.7</v>
      </c>
      <c r="O51" s="21">
        <v>1.6488548601825748</v>
      </c>
      <c r="P51" s="25">
        <v>1.6558533536023574</v>
      </c>
      <c r="Q51" s="17">
        <v>0</v>
      </c>
      <c r="R51" s="86">
        <v>1.448600485446631</v>
      </c>
      <c r="S51" s="87">
        <v>1.4398991878874441</v>
      </c>
      <c r="T51" s="82"/>
      <c r="U51" s="16"/>
      <c r="V51" s="16"/>
      <c r="W51" s="41">
        <v>2.1470246131137483</v>
      </c>
      <c r="X51" s="16"/>
      <c r="Y51" s="42">
        <v>0.9962499999622908</v>
      </c>
      <c r="Z51" s="25">
        <v>3.9711695870489296</v>
      </c>
      <c r="AA51" s="25">
        <v>5.3596173895061625</v>
      </c>
      <c r="AB51" s="16">
        <v>2.2000000000000002</v>
      </c>
      <c r="AC51" s="16">
        <v>1.0965442500842153</v>
      </c>
      <c r="AD51" s="16">
        <v>1</v>
      </c>
      <c r="AE51" s="16"/>
      <c r="AF51" s="80">
        <v>1.9623667837513012</v>
      </c>
    </row>
    <row r="52" spans="10:32" x14ac:dyDescent="0.25">
      <c r="J52" s="20">
        <v>51</v>
      </c>
      <c r="K52" s="16"/>
      <c r="L52" s="21">
        <v>2.531084823231363</v>
      </c>
      <c r="M52" s="21">
        <v>1.3617686202006156</v>
      </c>
      <c r="N52" s="22">
        <v>2.8</v>
      </c>
      <c r="O52" s="21">
        <v>1.7402750617816245</v>
      </c>
      <c r="P52" s="25">
        <v>1.7565090180220257</v>
      </c>
      <c r="Q52" s="17">
        <v>0</v>
      </c>
      <c r="R52" s="86">
        <v>1.541564368931599</v>
      </c>
      <c r="S52" s="87">
        <v>1.5313614194568337</v>
      </c>
      <c r="T52" s="82"/>
      <c r="U52" s="16"/>
      <c r="V52" s="16"/>
      <c r="W52" s="41">
        <v>2.2435806417814699</v>
      </c>
      <c r="X52" s="16"/>
      <c r="Y52" s="42">
        <v>1.0572284699599828</v>
      </c>
      <c r="Z52" s="25">
        <v>4.2297878079145406</v>
      </c>
      <c r="AA52" s="25">
        <v>5.7160321913322862</v>
      </c>
      <c r="AB52" s="16">
        <v>2.4</v>
      </c>
      <c r="AC52" s="16">
        <v>1.164580063115092</v>
      </c>
      <c r="AD52" s="16">
        <v>1.1000000000000001</v>
      </c>
      <c r="AE52" s="16"/>
      <c r="AF52" s="80">
        <v>2.0857874764702236</v>
      </c>
    </row>
    <row r="53" spans="10:32" x14ac:dyDescent="0.25">
      <c r="J53" s="20">
        <v>52</v>
      </c>
      <c r="K53" s="16"/>
      <c r="L53" s="21">
        <v>2.689169534186016</v>
      </c>
      <c r="M53" s="21">
        <v>1.4445751896244685</v>
      </c>
      <c r="N53" s="22">
        <v>3</v>
      </c>
      <c r="O53" s="21">
        <v>1.8348403338174262</v>
      </c>
      <c r="P53" s="25">
        <v>1.8611493419193903</v>
      </c>
      <c r="Q53" s="17">
        <v>0</v>
      </c>
      <c r="R53" s="86">
        <v>1.6385139477504551</v>
      </c>
      <c r="S53" s="87">
        <v>1.6266868311093177</v>
      </c>
      <c r="T53" s="83"/>
      <c r="U53" s="16"/>
      <c r="V53" s="16"/>
      <c r="W53" s="41">
        <v>2.3405720279942099</v>
      </c>
      <c r="X53" s="16"/>
      <c r="Y53" s="42">
        <v>1.1206457599575843</v>
      </c>
      <c r="Z53" s="25">
        <v>4.4997320462566774</v>
      </c>
      <c r="AA53" s="25">
        <v>6.0885318223533158</v>
      </c>
      <c r="AB53" s="16">
        <v>2.5</v>
      </c>
      <c r="AC53" s="16">
        <v>1.22660978571669</v>
      </c>
      <c r="AD53" s="16">
        <v>1.1000000000000001</v>
      </c>
      <c r="AE53" s="16"/>
      <c r="AF53" s="80">
        <v>2.2143462337541862</v>
      </c>
    </row>
    <row r="54" spans="10:32" x14ac:dyDescent="0.25">
      <c r="J54" s="20">
        <v>53</v>
      </c>
      <c r="K54" s="16"/>
      <c r="L54" s="21">
        <v>2.8538323947868873</v>
      </c>
      <c r="M54" s="21">
        <v>1.5306948836717362</v>
      </c>
      <c r="N54" s="22">
        <v>3.1</v>
      </c>
      <c r="O54" s="21">
        <v>1.9325952668543431</v>
      </c>
      <c r="P54" s="25">
        <v>1.96985087844381</v>
      </c>
      <c r="Q54" s="17">
        <v>0</v>
      </c>
      <c r="R54" s="86">
        <v>1.7395385129054934</v>
      </c>
      <c r="S54" s="87">
        <v>1.72595958519338</v>
      </c>
      <c r="T54" s="83">
        <v>1.0148950564277199</v>
      </c>
      <c r="U54" s="16"/>
      <c r="V54" s="16"/>
      <c r="W54" s="41">
        <v>2.4577579937157839</v>
      </c>
      <c r="X54" s="16"/>
      <c r="Y54" s="42">
        <v>1.1865496899550885</v>
      </c>
      <c r="Z54" s="25">
        <v>4.7812661621393593</v>
      </c>
      <c r="AA54" s="25">
        <v>6.4775118578426891</v>
      </c>
      <c r="AB54" s="16">
        <v>2.7</v>
      </c>
      <c r="AC54" s="16">
        <v>1.30609105106899</v>
      </c>
      <c r="AD54" s="16">
        <v>1.2</v>
      </c>
      <c r="AE54" s="16"/>
      <c r="AF54" s="80">
        <v>2.3481519618547839</v>
      </c>
    </row>
    <row r="55" spans="10:32" x14ac:dyDescent="0.25">
      <c r="J55" s="20">
        <v>54</v>
      </c>
      <c r="K55" s="16"/>
      <c r="L55" s="21">
        <v>3.0252152497833507</v>
      </c>
      <c r="M55" s="21">
        <v>1.6201939900031344</v>
      </c>
      <c r="N55" s="22">
        <v>3.3</v>
      </c>
      <c r="O55" s="21">
        <v>2.0335842162288462</v>
      </c>
      <c r="P55" s="25">
        <v>2.0826901513031286</v>
      </c>
      <c r="Q55" s="17">
        <v>0</v>
      </c>
      <c r="R55" s="86">
        <v>1.844727597849841</v>
      </c>
      <c r="S55" s="87">
        <v>1.8292640221284293</v>
      </c>
      <c r="T55" s="83">
        <v>1.1726033638756801</v>
      </c>
      <c r="U55" s="16"/>
      <c r="V55" s="16"/>
      <c r="W55" s="41">
        <v>2.5666710516975502</v>
      </c>
      <c r="X55" s="16"/>
      <c r="Y55" s="42">
        <v>1.2549880799524988</v>
      </c>
      <c r="Z55" s="25">
        <v>5.0746549612241649</v>
      </c>
      <c r="AA55" s="25">
        <v>6.8833697888220655</v>
      </c>
      <c r="AB55" s="16">
        <v>2.8</v>
      </c>
      <c r="AC55" s="16">
        <v>1.3855723164212828</v>
      </c>
      <c r="AD55" s="16">
        <v>1.3</v>
      </c>
      <c r="AE55" s="16"/>
      <c r="AF55" s="80">
        <v>2.4873137350475276</v>
      </c>
    </row>
    <row r="56" spans="10:32" x14ac:dyDescent="0.25">
      <c r="J56" s="20">
        <v>55</v>
      </c>
      <c r="K56" s="16"/>
      <c r="L56" s="21">
        <v>3.2034602654812865</v>
      </c>
      <c r="M56" s="21">
        <v>1.7131388463324435</v>
      </c>
      <c r="N56" s="22">
        <v>3.5</v>
      </c>
      <c r="O56" s="21">
        <v>2.1378513076950187</v>
      </c>
      <c r="P56" s="25">
        <v>2.1997436553302454</v>
      </c>
      <c r="Q56" s="17">
        <v>0</v>
      </c>
      <c r="R56" s="86">
        <v>1.9541709745517371</v>
      </c>
      <c r="S56" s="87">
        <v>1.936684657410406</v>
      </c>
      <c r="T56" s="83">
        <v>1.33031167132363</v>
      </c>
      <c r="U56" s="16"/>
      <c r="V56" s="16"/>
      <c r="W56" s="41">
        <v>2.67558410967932</v>
      </c>
      <c r="X56" s="16"/>
      <c r="Y56" s="42">
        <v>1.3260087499498099</v>
      </c>
      <c r="Z56" s="25">
        <v>5.3801641802185669</v>
      </c>
      <c r="AA56" s="25">
        <v>7.3065049949244711</v>
      </c>
      <c r="AB56" s="16">
        <v>3</v>
      </c>
      <c r="AC56" s="16">
        <v>1.4650535817735786</v>
      </c>
      <c r="AD56" s="16">
        <v>1.3</v>
      </c>
      <c r="AE56" s="16"/>
      <c r="AF56" s="80">
        <v>2.6319407927128085</v>
      </c>
    </row>
    <row r="57" spans="10:32" x14ac:dyDescent="0.25">
      <c r="J57" s="20">
        <v>56</v>
      </c>
      <c r="K57" s="16"/>
      <c r="L57" s="21">
        <v>3.3887099244959722</v>
      </c>
      <c r="M57" s="21">
        <v>1.8095958395361569</v>
      </c>
      <c r="N57" s="22">
        <v>3.7</v>
      </c>
      <c r="O57" s="21">
        <v>2.2454404428328667</v>
      </c>
      <c r="P57" s="25">
        <v>2.3210878570286431</v>
      </c>
      <c r="Q57" s="17">
        <v>0</v>
      </c>
      <c r="R57" s="86">
        <v>2.067958649694503</v>
      </c>
      <c r="S57" s="87">
        <v>2.0483061787223256</v>
      </c>
      <c r="T57" s="83">
        <v>1.48801997877159</v>
      </c>
      <c r="U57" s="16"/>
      <c r="V57" s="16"/>
      <c r="W57" s="41">
        <v>2.7844971676610801</v>
      </c>
      <c r="X57" s="16"/>
      <c r="Y57" s="42">
        <v>1.3996595199470241</v>
      </c>
      <c r="Z57" s="25">
        <v>5.6980604728138902</v>
      </c>
      <c r="AA57" s="25">
        <v>7.7473187181390859</v>
      </c>
      <c r="AB57" s="16">
        <v>3.2</v>
      </c>
      <c r="AC57" s="16">
        <v>1.5</v>
      </c>
      <c r="AD57" s="16">
        <v>1.4</v>
      </c>
      <c r="AE57" s="16"/>
      <c r="AF57" s="80">
        <v>2.7821425365207726</v>
      </c>
    </row>
    <row r="58" spans="10:32" x14ac:dyDescent="0.25">
      <c r="J58" s="20">
        <v>57</v>
      </c>
      <c r="K58" s="16"/>
      <c r="L58" s="21">
        <v>3.581107020684458</v>
      </c>
      <c r="M58" s="21">
        <v>1.9096314047948511</v>
      </c>
      <c r="N58" s="22">
        <v>3.9</v>
      </c>
      <c r="O58" s="21">
        <v>2.3563953042332906</v>
      </c>
      <c r="P58" s="25">
        <v>2.4467991950977321</v>
      </c>
      <c r="Q58" s="17">
        <v>0</v>
      </c>
      <c r="R58" s="86">
        <v>2.1861808610051972</v>
      </c>
      <c r="S58" s="87">
        <v>2.1642134431442326</v>
      </c>
      <c r="T58" s="83">
        <v>1.6457282862195499</v>
      </c>
      <c r="U58" s="16"/>
      <c r="V58" s="16"/>
      <c r="W58" s="41">
        <v>2.9096408360866985</v>
      </c>
      <c r="X58" s="16"/>
      <c r="Y58" s="42">
        <v>1.475988209944135</v>
      </c>
      <c r="Z58" s="25">
        <v>6.0286113960881327</v>
      </c>
      <c r="AA58" s="25">
        <v>8.2062140373926002</v>
      </c>
      <c r="AB58" s="16">
        <v>3.3</v>
      </c>
      <c r="AC58" s="16">
        <v>1.6</v>
      </c>
      <c r="AD58" s="16">
        <v>1.5</v>
      </c>
      <c r="AE58" s="16"/>
      <c r="AF58" s="80">
        <v>2.9380285277144935</v>
      </c>
    </row>
    <row r="59" spans="10:32" x14ac:dyDescent="0.25">
      <c r="J59" s="20">
        <v>58</v>
      </c>
      <c r="K59" s="16"/>
      <c r="L59" s="21">
        <v>3.7807946542483384</v>
      </c>
      <c r="M59" s="21">
        <v>2.013312024764649</v>
      </c>
      <c r="N59" s="22">
        <v>4.0999999999999996</v>
      </c>
      <c r="O59" s="21">
        <v>2.4707593604729277</v>
      </c>
      <c r="P59" s="25">
        <v>2.5769540809392919</v>
      </c>
      <c r="Q59" s="17">
        <v>0</v>
      </c>
      <c r="R59" s="86">
        <v>2.3089280737053062</v>
      </c>
      <c r="S59" s="87">
        <v>2.2844914744574982</v>
      </c>
      <c r="T59" s="83">
        <v>1.8034365936675001</v>
      </c>
      <c r="U59" s="16"/>
      <c r="V59" s="16"/>
      <c r="W59" s="41">
        <v>3.01855389406846</v>
      </c>
      <c r="X59" s="16"/>
      <c r="Y59" s="42">
        <v>1.5550426399411412</v>
      </c>
      <c r="Z59" s="25">
        <v>6.3720853973500287</v>
      </c>
      <c r="AA59" s="25">
        <v>8.6835958439267262</v>
      </c>
      <c r="AB59" s="16">
        <v>3.5</v>
      </c>
      <c r="AC59" s="16">
        <v>1.7</v>
      </c>
      <c r="AD59" s="16">
        <v>1.6</v>
      </c>
      <c r="AE59" s="16"/>
      <c r="AF59" s="80">
        <v>3.0997084844864995</v>
      </c>
    </row>
    <row r="60" spans="10:32" x14ac:dyDescent="0.25">
      <c r="J60" s="20">
        <v>59</v>
      </c>
      <c r="K60" s="16"/>
      <c r="L60" s="21">
        <v>3.9879162269984056</v>
      </c>
      <c r="M60" s="21">
        <v>2.1207042287772051</v>
      </c>
      <c r="N60" s="22">
        <v>4.3</v>
      </c>
      <c r="O60" s="21">
        <v>2.5885758708908639</v>
      </c>
      <c r="P60" s="25">
        <v>2.7116288991460307</v>
      </c>
      <c r="Q60" s="17">
        <v>0</v>
      </c>
      <c r="R60" s="86">
        <v>2.4362909770773946</v>
      </c>
      <c r="S60" s="87">
        <v>2.4092254605385794</v>
      </c>
      <c r="T60" s="83">
        <v>1.96114490111546</v>
      </c>
      <c r="U60" s="16"/>
      <c r="V60" s="16"/>
      <c r="W60" s="41">
        <v>3.1323361351833801</v>
      </c>
      <c r="X60" s="16"/>
      <c r="Y60" s="42">
        <v>1.6368706299380464</v>
      </c>
      <c r="Z60" s="25">
        <v>6.7287518014027228</v>
      </c>
      <c r="AA60" s="25">
        <v>9.1798708174329189</v>
      </c>
      <c r="AB60" s="16">
        <v>3.7</v>
      </c>
      <c r="AC60" s="16">
        <v>1.8</v>
      </c>
      <c r="AD60" s="16">
        <v>1.7</v>
      </c>
      <c r="AE60" s="16"/>
      <c r="AF60" s="80">
        <v>3.2672922794436374</v>
      </c>
    </row>
    <row r="61" spans="10:32" x14ac:dyDescent="0.25">
      <c r="J61" s="20">
        <v>60</v>
      </c>
      <c r="K61" s="16"/>
      <c r="L61" s="21">
        <v>4.2026154377727325</v>
      </c>
      <c r="M61" s="21">
        <v>2.2318745920667022</v>
      </c>
      <c r="N61" s="22">
        <v>4.5</v>
      </c>
      <c r="O61" s="21">
        <v>2.7098878901783348</v>
      </c>
      <c r="P61" s="25">
        <v>2.8509000079730331</v>
      </c>
      <c r="Q61" s="17">
        <v>0</v>
      </c>
      <c r="R61" s="86">
        <v>2.5683604811419283</v>
      </c>
      <c r="S61" s="87">
        <v>2.5385007508378084</v>
      </c>
      <c r="T61" s="83">
        <v>2.11885320856342</v>
      </c>
      <c r="U61" s="16"/>
      <c r="V61" s="16"/>
      <c r="W61" s="41">
        <v>3.2461183762983001</v>
      </c>
      <c r="X61" s="16"/>
      <c r="Y61" s="42">
        <v>1.721519999934837</v>
      </c>
      <c r="Z61" s="25">
        <v>7.0988807982063786</v>
      </c>
      <c r="AA61" s="25">
        <v>9.6954474029084459</v>
      </c>
      <c r="AB61" s="16">
        <v>3.9</v>
      </c>
      <c r="AC61" s="16">
        <v>1.9</v>
      </c>
      <c r="AD61" s="16">
        <v>1.8</v>
      </c>
      <c r="AE61" s="16"/>
      <c r="AF61" s="80">
        <v>3.4408899371559971</v>
      </c>
    </row>
    <row r="62" spans="10:32" x14ac:dyDescent="0.25">
      <c r="J62" s="20">
        <v>61</v>
      </c>
      <c r="K62" s="16"/>
      <c r="L62" s="21">
        <v>4.4250362780012118</v>
      </c>
      <c r="M62" s="21">
        <v>2.3468897350225775</v>
      </c>
      <c r="N62" s="22">
        <v>4.8</v>
      </c>
      <c r="O62" s="21">
        <v>2.8347382727917623</v>
      </c>
      <c r="P62" s="25">
        <v>2.9948437397930707</v>
      </c>
      <c r="Q62" s="17">
        <v>0</v>
      </c>
      <c r="R62" s="86">
        <v>2.705227713439061</v>
      </c>
      <c r="S62" s="87">
        <v>2.6724028539391078</v>
      </c>
      <c r="T62" s="83">
        <v>2.2765615160113701</v>
      </c>
      <c r="U62" s="16"/>
      <c r="V62" s="16"/>
      <c r="W62" s="41">
        <v>3.35990061741323</v>
      </c>
      <c r="X62" s="16"/>
      <c r="Y62" s="42">
        <v>1.8090385699315294</v>
      </c>
      <c r="Z62" s="25">
        <v>7.4827434309209453</v>
      </c>
      <c r="AA62" s="25">
        <v>10.230735788200001</v>
      </c>
      <c r="AB62" s="16">
        <v>4.0999999999999996</v>
      </c>
      <c r="AC62" s="16">
        <v>2</v>
      </c>
      <c r="AD62" s="16">
        <v>1.9</v>
      </c>
      <c r="AE62" s="16"/>
      <c r="AF62" s="80">
        <v>3.6206116317856791</v>
      </c>
    </row>
    <row r="63" spans="10:32" x14ac:dyDescent="0.25">
      <c r="J63" s="20">
        <v>62</v>
      </c>
      <c r="K63" s="16"/>
      <c r="L63" s="21">
        <v>4.655323027409052</v>
      </c>
      <c r="M63" s="21">
        <v>2.4658163224666536</v>
      </c>
      <c r="N63" s="22">
        <v>5</v>
      </c>
      <c r="O63" s="21">
        <v>2.9631696771989371</v>
      </c>
      <c r="P63" s="25">
        <v>3.143536401536664</v>
      </c>
      <c r="Q63" s="17">
        <v>0</v>
      </c>
      <c r="R63" s="86">
        <v>2.8469840159101181</v>
      </c>
      <c r="S63" s="87">
        <v>2.8110174351965873</v>
      </c>
      <c r="T63" s="83">
        <v>2.4342698234593301</v>
      </c>
      <c r="U63" s="16"/>
      <c r="V63" s="41"/>
      <c r="W63" s="41">
        <v>3.5362877451661467</v>
      </c>
      <c r="X63" s="16"/>
      <c r="Y63" s="42">
        <v>1.8994741599281031</v>
      </c>
      <c r="Z63" s="25">
        <v>7.88061158431102</v>
      </c>
      <c r="AA63" s="25">
        <v>10.786147882203755</v>
      </c>
      <c r="AB63" s="16">
        <v>4.3</v>
      </c>
      <c r="AC63" s="16">
        <v>2.1</v>
      </c>
      <c r="AD63" s="16">
        <v>2</v>
      </c>
      <c r="AE63" s="16"/>
      <c r="AF63" s="80">
        <v>3.8065676847914482</v>
      </c>
    </row>
    <row r="64" spans="10:32" x14ac:dyDescent="0.25">
      <c r="J64" s="20">
        <v>63</v>
      </c>
      <c r="K64" s="16"/>
      <c r="L64" s="21">
        <v>4.8936202498529981</v>
      </c>
      <c r="M64" s="21">
        <v>2.5887210629535349</v>
      </c>
      <c r="N64" s="22">
        <v>5.2</v>
      </c>
      <c r="O64" s="21">
        <v>3.0952245699670331</v>
      </c>
      <c r="P64" s="25">
        <v>3.2970542751174814</v>
      </c>
      <c r="Q64" s="17">
        <v>0</v>
      </c>
      <c r="R64" s="86">
        <v>2.9937209418744266</v>
      </c>
      <c r="S64" s="87">
        <v>2.9544303144445352</v>
      </c>
      <c r="T64" s="83">
        <v>2.59197813090729</v>
      </c>
      <c r="U64" s="16"/>
      <c r="V64" s="16"/>
      <c r="W64" s="41">
        <v>3.6700069610713264</v>
      </c>
      <c r="X64" s="16"/>
      <c r="Y64" s="25">
        <v>1.9928745899245666</v>
      </c>
      <c r="Z64" s="25">
        <v>8.2927579734962631</v>
      </c>
      <c r="AA64" s="25">
        <v>11.362097293691434</v>
      </c>
      <c r="AB64" s="16">
        <v>4.5</v>
      </c>
      <c r="AC64" s="16">
        <v>2.2000000000000002</v>
      </c>
      <c r="AD64" s="16">
        <v>2.1</v>
      </c>
      <c r="AE64" s="16"/>
      <c r="AF64" s="80">
        <v>3.9988685627057587</v>
      </c>
    </row>
    <row r="65" spans="10:32" x14ac:dyDescent="0.25">
      <c r="J65" s="20">
        <v>64</v>
      </c>
      <c r="K65" s="16"/>
      <c r="L65" s="21">
        <v>5.1400727892839013</v>
      </c>
      <c r="M65" s="21">
        <v>2.7156707080931191</v>
      </c>
      <c r="N65" s="22">
        <v>5.5</v>
      </c>
      <c r="O65" s="21">
        <v>3.230945229700934</v>
      </c>
      <c r="P65" s="25">
        <v>3.4554736178439298</v>
      </c>
      <c r="Q65" s="17">
        <v>0</v>
      </c>
      <c r="R65" s="86">
        <v>3.1455302530967995</v>
      </c>
      <c r="S65" s="87">
        <v>3.1027274637772635</v>
      </c>
      <c r="T65" s="83">
        <v>2.7496864383552402</v>
      </c>
      <c r="U65" s="16"/>
      <c r="V65" s="16"/>
      <c r="W65" s="41">
        <v>3.8037261769765101</v>
      </c>
      <c r="X65" s="41">
        <v>0.90796475230886453</v>
      </c>
      <c r="Y65" s="25">
        <v>2.0892876799209157</v>
      </c>
      <c r="Z65" s="25">
        <v>8.7194561330313203</v>
      </c>
      <c r="AA65" s="25">
        <v>11.958999310735193</v>
      </c>
      <c r="AB65" s="16">
        <v>4.7</v>
      </c>
      <c r="AC65" s="16">
        <v>2.2999999999999998</v>
      </c>
      <c r="AD65" s="16">
        <v>2.2000000000000002</v>
      </c>
      <c r="AE65" s="16"/>
      <c r="AF65" s="80">
        <v>4.19762487498065</v>
      </c>
    </row>
    <row r="66" spans="10:32" x14ac:dyDescent="0.25">
      <c r="J66" s="20">
        <v>65</v>
      </c>
      <c r="K66" s="16"/>
      <c r="L66" s="21">
        <v>5.3948257658298742</v>
      </c>
      <c r="M66" s="21">
        <v>2.8467320518941808</v>
      </c>
      <c r="N66" s="22">
        <v>5.7</v>
      </c>
      <c r="O66" s="21">
        <v>3.3703737508396356</v>
      </c>
      <c r="P66" s="25">
        <v>3.6188706628175384</v>
      </c>
      <c r="Q66" s="17">
        <v>0</v>
      </c>
      <c r="R66" s="86">
        <v>3.3025039169417041</v>
      </c>
      <c r="S66" s="87">
        <v>3.2559950053956257</v>
      </c>
      <c r="T66" s="83">
        <v>2.9073947458032001</v>
      </c>
      <c r="U66" s="41">
        <v>0.98816706199663673</v>
      </c>
      <c r="V66" s="16"/>
      <c r="W66" s="41">
        <v>3.9374453928816902</v>
      </c>
      <c r="X66" s="41">
        <v>0.95381994535235493</v>
      </c>
      <c r="Y66" s="25">
        <v>2.1887612499171545</v>
      </c>
      <c r="Z66" s="25">
        <v>9.1609804063009364</v>
      </c>
      <c r="AA66" s="25">
        <v>12.577270880705107</v>
      </c>
      <c r="AB66" s="41">
        <v>5</v>
      </c>
      <c r="AC66" s="41">
        <v>2.4</v>
      </c>
      <c r="AD66" s="41">
        <v>2.2999999999999998</v>
      </c>
      <c r="AE66" s="41"/>
      <c r="AF66" s="80">
        <v>4.4029473718993604</v>
      </c>
    </row>
    <row r="67" spans="10:32" x14ac:dyDescent="0.25">
      <c r="J67" s="20">
        <v>66</v>
      </c>
      <c r="K67" s="16"/>
      <c r="L67" s="21">
        <v>5.6580245719947255</v>
      </c>
      <c r="M67" s="21">
        <v>2.981971930128088</v>
      </c>
      <c r="N67" s="22">
        <v>6</v>
      </c>
      <c r="O67" s="21">
        <v>3.5135520473179569</v>
      </c>
      <c r="P67" s="25">
        <v>3.7873216193187278</v>
      </c>
      <c r="Q67" s="17">
        <v>0</v>
      </c>
      <c r="R67" s="86">
        <v>3.4647341036102324</v>
      </c>
      <c r="S67" s="87">
        <v>3.4143192095172434</v>
      </c>
      <c r="T67" s="83">
        <v>3.0659974708817725</v>
      </c>
      <c r="U67" s="41">
        <v>1.0413008978234208</v>
      </c>
      <c r="V67" s="16"/>
      <c r="W67" s="41">
        <v>4.0711646087868703</v>
      </c>
      <c r="X67" s="41">
        <v>0.99967513839584499</v>
      </c>
      <c r="Y67" s="25">
        <v>2.2913431199132694</v>
      </c>
      <c r="Z67" s="25">
        <v>9.6176059352160408</v>
      </c>
      <c r="AA67" s="25">
        <v>13.217330590813877</v>
      </c>
      <c r="AB67" s="41">
        <v>5.2</v>
      </c>
      <c r="AC67" s="41">
        <v>2.6</v>
      </c>
      <c r="AD67" s="41">
        <v>2.4</v>
      </c>
      <c r="AE67" s="41">
        <v>0.98816706199663673</v>
      </c>
      <c r="AF67" s="80">
        <v>4.6149469425505787</v>
      </c>
    </row>
    <row r="68" spans="10:32" x14ac:dyDescent="0.25">
      <c r="J68" s="20">
        <v>67</v>
      </c>
      <c r="K68" s="16"/>
      <c r="L68" s="21">
        <v>5.9298148689664227</v>
      </c>
      <c r="M68" s="21">
        <v>3.121457219711754</v>
      </c>
      <c r="N68" s="22">
        <v>6.3</v>
      </c>
      <c r="O68" s="21">
        <v>3.6605218561003259</v>
      </c>
      <c r="P68" s="25">
        <v>3.9609026731806445</v>
      </c>
      <c r="Q68" s="17">
        <v>0</v>
      </c>
      <c r="R68" s="86">
        <v>3.6323131834561688</v>
      </c>
      <c r="S68" s="87">
        <v>3.5777864923475153</v>
      </c>
      <c r="T68" s="83">
        <v>3.2210225254378719</v>
      </c>
      <c r="U68" s="41">
        <v>1.0964278436175137</v>
      </c>
      <c r="V68" s="16"/>
      <c r="W68" s="41">
        <v>4.2048838246920504</v>
      </c>
      <c r="X68" s="41">
        <v>1.0502458497810565</v>
      </c>
      <c r="Y68" s="25">
        <v>2.3970811099092693</v>
      </c>
      <c r="Z68" s="25">
        <v>10.089608650197947</v>
      </c>
      <c r="AA68" s="25">
        <v>13.879598649186889</v>
      </c>
      <c r="AB68" s="41">
        <v>5.5</v>
      </c>
      <c r="AC68" s="41">
        <v>2.7</v>
      </c>
      <c r="AD68" s="41">
        <v>2.5</v>
      </c>
      <c r="AE68" s="41">
        <v>1.0413008978234208</v>
      </c>
      <c r="AF68" s="80">
        <v>4.8337346128626795</v>
      </c>
    </row>
    <row r="69" spans="10:32" x14ac:dyDescent="0.25">
      <c r="J69" s="20">
        <v>68</v>
      </c>
      <c r="K69" s="16"/>
      <c r="L69" s="21">
        <v>6.2103425830308732</v>
      </c>
      <c r="M69" s="21">
        <v>3.2652548381088198</v>
      </c>
      <c r="N69" s="22">
        <v>6.6</v>
      </c>
      <c r="O69" s="21">
        <v>3.8113247405929278</v>
      </c>
      <c r="P69" s="25">
        <v>4.13968998715153</v>
      </c>
      <c r="Q69" s="17">
        <v>0</v>
      </c>
      <c r="R69" s="86">
        <v>3.8053337243777778</v>
      </c>
      <c r="S69" s="87">
        <v>3.7464834141088623</v>
      </c>
      <c r="T69" s="83">
        <v>3.3814140857776844</v>
      </c>
      <c r="U69" s="41">
        <v>1.1502260494334</v>
      </c>
      <c r="V69" s="41">
        <v>0.9565142518782157</v>
      </c>
      <c r="W69" s="41">
        <v>4.3813469266297496</v>
      </c>
      <c r="X69" s="41">
        <v>1.0913855244828301</v>
      </c>
      <c r="Y69" s="25">
        <v>2.5060230399051502</v>
      </c>
      <c r="Z69" s="25">
        <v>10.577265260438052</v>
      </c>
      <c r="AA69" s="25">
        <v>14.564496866434144</v>
      </c>
      <c r="AB69" s="41">
        <v>5.7</v>
      </c>
      <c r="AC69" s="41">
        <v>2.8</v>
      </c>
      <c r="AD69" s="41">
        <v>2.6</v>
      </c>
      <c r="AE69" s="41">
        <v>1.0964278436175137</v>
      </c>
      <c r="AF69" s="80">
        <v>5.0594215436951222</v>
      </c>
    </row>
    <row r="70" spans="10:32" x14ac:dyDescent="0.25">
      <c r="J70" s="20">
        <v>69</v>
      </c>
      <c r="K70" s="16"/>
      <c r="L70" s="21">
        <v>6.4997539020863515</v>
      </c>
      <c r="M70" s="21">
        <v>3.4134317427484717</v>
      </c>
      <c r="N70" s="22">
        <v>6.8</v>
      </c>
      <c r="O70" s="21">
        <v>3.9660020939403169</v>
      </c>
      <c r="P70" s="25">
        <v>4.3237597012461437</v>
      </c>
      <c r="Q70" s="17">
        <v>0</v>
      </c>
      <c r="R70" s="86">
        <v>3.9838884892819939</v>
      </c>
      <c r="S70" s="87">
        <v>3.9204966771255259</v>
      </c>
      <c r="T70" s="83">
        <v>3.5472748975952686</v>
      </c>
      <c r="U70" s="41">
        <v>1.20435644024384</v>
      </c>
      <c r="V70" s="41">
        <v>1.0066814506001893</v>
      </c>
      <c r="W70" s="41">
        <v>4.5322616478294835</v>
      </c>
      <c r="X70" s="41">
        <v>1.1531484875026696</v>
      </c>
      <c r="Y70" s="25">
        <v>2.6182167299008996</v>
      </c>
      <c r="Z70" s="25">
        <v>11.08085324442216</v>
      </c>
      <c r="AA70" s="25">
        <v>15.272448637704754</v>
      </c>
      <c r="AB70" s="41">
        <v>6</v>
      </c>
      <c r="AC70" s="41">
        <v>2.9</v>
      </c>
      <c r="AD70" s="41">
        <v>2.7</v>
      </c>
      <c r="AE70" s="41">
        <v>1.1502260494334</v>
      </c>
      <c r="AF70" s="80">
        <v>5.2921190289845743</v>
      </c>
    </row>
    <row r="71" spans="10:32" x14ac:dyDescent="0.25">
      <c r="J71" s="20">
        <v>70</v>
      </c>
      <c r="K71" s="16"/>
      <c r="L71" s="21">
        <v>6.7981952722545245</v>
      </c>
      <c r="M71" s="21">
        <v>3.5660549304609641</v>
      </c>
      <c r="N71" s="22">
        <v>7.1</v>
      </c>
      <c r="O71" s="21">
        <v>4.1245951422117937</v>
      </c>
      <c r="P71" s="25">
        <v>4.5131879330867912</v>
      </c>
      <c r="Q71" s="17">
        <v>0</v>
      </c>
      <c r="R71" s="86">
        <v>4.1680704336181176</v>
      </c>
      <c r="S71" s="87">
        <v>4.0999131239617812</v>
      </c>
      <c r="T71" s="83">
        <v>3.6959362830429798</v>
      </c>
      <c r="U71" s="41">
        <v>1.2584868310542801</v>
      </c>
      <c r="V71" s="41">
        <v>1.0587008035035788</v>
      </c>
      <c r="W71" s="41">
        <v>4.6831763690292201</v>
      </c>
      <c r="X71" s="41">
        <v>1.21491145052251</v>
      </c>
      <c r="Y71" s="25">
        <v>2.7337099998965333</v>
      </c>
      <c r="Z71" s="25">
        <v>11.600650840707434</v>
      </c>
      <c r="AA71" s="25">
        <v>16.003878925203704</v>
      </c>
      <c r="AB71" s="41">
        <v>6.2</v>
      </c>
      <c r="AC71" s="41">
        <v>3</v>
      </c>
      <c r="AD71" s="41">
        <v>2.9</v>
      </c>
      <c r="AE71" s="41">
        <v>1.20435644024384</v>
      </c>
      <c r="AF71" s="80">
        <v>5.5319384939434828</v>
      </c>
    </row>
    <row r="72" spans="10:32" x14ac:dyDescent="0.25">
      <c r="J72" s="20">
        <v>71</v>
      </c>
      <c r="K72" s="16"/>
      <c r="L72" s="21">
        <v>7.1058133945837909</v>
      </c>
      <c r="M72" s="21">
        <v>3.7231914369292163</v>
      </c>
      <c r="N72" s="22">
        <v>7.5</v>
      </c>
      <c r="O72" s="21">
        <v>4.287144947483073</v>
      </c>
      <c r="P72" s="25">
        <v>4.7080507782343179</v>
      </c>
      <c r="Q72" s="17">
        <v>0</v>
      </c>
      <c r="R72" s="86">
        <v>4.3579727029779791</v>
      </c>
      <c r="S72" s="87">
        <v>4.2848197356110944</v>
      </c>
      <c r="T72" s="83">
        <v>3.85364459049093</v>
      </c>
      <c r="U72" s="41">
        <v>1.3126172218647201</v>
      </c>
      <c r="V72" s="41">
        <v>1.1126127625783524</v>
      </c>
      <c r="W72" s="41">
        <v>4.8340910902289496</v>
      </c>
      <c r="X72" s="41">
        <v>1.27667441354235</v>
      </c>
      <c r="Y72" s="25">
        <v>2.8525506698920329</v>
      </c>
      <c r="Z72" s="25">
        <v>12.136937038942648</v>
      </c>
      <c r="AA72" s="25">
        <v>16.759214241152609</v>
      </c>
      <c r="AB72" s="41">
        <v>6.5</v>
      </c>
      <c r="AC72" s="41">
        <v>3.2</v>
      </c>
      <c r="AD72" s="41">
        <v>3.0333333333333301</v>
      </c>
      <c r="AE72" s="41">
        <v>1.2584868310542801</v>
      </c>
      <c r="AF72" s="80">
        <v>5.778991493308733</v>
      </c>
    </row>
    <row r="73" spans="10:32" x14ac:dyDescent="0.25">
      <c r="J73" s="20">
        <v>72</v>
      </c>
      <c r="K73" s="16"/>
      <c r="L73" s="21">
        <v>7.4227552218413493</v>
      </c>
      <c r="M73" s="21">
        <v>3.8849083361556631</v>
      </c>
      <c r="N73" s="22">
        <v>7.8</v>
      </c>
      <c r="O73" s="21">
        <v>4.4536924108178049</v>
      </c>
      <c r="P73" s="25">
        <v>4.9084243105095897</v>
      </c>
      <c r="Q73" s="17">
        <v>0</v>
      </c>
      <c r="R73" s="86">
        <v>4.5536886307599085</v>
      </c>
      <c r="S73" s="87">
        <v>4.4753036297342845</v>
      </c>
      <c r="T73" s="83">
        <v>4.0787066343885821</v>
      </c>
      <c r="U73" s="41">
        <v>1.3667476126751501</v>
      </c>
      <c r="V73" s="41">
        <v>1.1684580707218659</v>
      </c>
      <c r="W73" s="41">
        <v>4.9850058114286897</v>
      </c>
      <c r="X73" s="41">
        <v>1.33843737656219</v>
      </c>
      <c r="Y73" s="25">
        <v>2.9747865598874004</v>
      </c>
      <c r="Z73" s="25">
        <v>12.689991571121068</v>
      </c>
      <c r="AA73" s="25">
        <v>17.538882631177</v>
      </c>
      <c r="AB73" s="41">
        <v>6.8</v>
      </c>
      <c r="AC73" s="41">
        <v>3.3</v>
      </c>
      <c r="AD73" s="41">
        <v>3.18333333333333</v>
      </c>
      <c r="AE73" s="41">
        <v>1.3126172218647201</v>
      </c>
      <c r="AF73" s="80">
        <v>6.0333897096384597</v>
      </c>
    </row>
    <row r="74" spans="10:32" x14ac:dyDescent="0.25">
      <c r="J74" s="20">
        <v>73</v>
      </c>
      <c r="K74" s="16"/>
      <c r="L74" s="21">
        <v>7.7491679553902344</v>
      </c>
      <c r="M74" s="21">
        <v>4.0512727399440251</v>
      </c>
      <c r="N74" s="22">
        <v>8.1</v>
      </c>
      <c r="O74" s="21">
        <v>4.6242782751538209</v>
      </c>
      <c r="P74" s="25">
        <v>5.1143845823058287</v>
      </c>
      <c r="Q74" s="17">
        <v>0</v>
      </c>
      <c r="R74" s="86">
        <v>4.7553117358939767</v>
      </c>
      <c r="S74" s="87">
        <v>4.6714520589446034</v>
      </c>
      <c r="T74" s="83">
        <v>4.2588661873197697</v>
      </c>
      <c r="U74" s="41">
        <v>1.4208780034855899</v>
      </c>
      <c r="V74" s="41">
        <v>1.2262777596892049</v>
      </c>
      <c r="W74" s="41">
        <v>5.1359205326284201</v>
      </c>
      <c r="X74" s="41">
        <v>1.4002003395820299</v>
      </c>
      <c r="Y74" s="25">
        <v>3.1004654898826445</v>
      </c>
      <c r="Z74" s="25">
        <v>13.26009490305761</v>
      </c>
      <c r="AA74" s="25">
        <v>18.343313658103718</v>
      </c>
      <c r="AB74" s="41">
        <v>7.1</v>
      </c>
      <c r="AC74" s="41">
        <v>3.5</v>
      </c>
      <c r="AD74" s="41">
        <v>3.3333333333333299</v>
      </c>
      <c r="AE74" s="41">
        <v>1.3667476126751501</v>
      </c>
      <c r="AF74" s="80">
        <v>6.2952449516548334</v>
      </c>
    </row>
    <row r="75" spans="10:32" x14ac:dyDescent="0.25">
      <c r="J75" s="20">
        <v>74</v>
      </c>
      <c r="K75" s="16"/>
      <c r="L75" s="21">
        <v>8.0851990421481119</v>
      </c>
      <c r="M75" s="21">
        <v>4.2223517973950644</v>
      </c>
      <c r="N75" s="22">
        <v>8.4</v>
      </c>
      <c r="O75" s="21">
        <v>4.7989431280984087</v>
      </c>
      <c r="P75" s="25">
        <v>5.3260076248920747</v>
      </c>
      <c r="Q75" s="17">
        <v>0</v>
      </c>
      <c r="R75" s="86">
        <v>4.962935720626021</v>
      </c>
      <c r="S75" s="87">
        <v>4.8733524091379099</v>
      </c>
      <c r="T75" s="83">
        <v>4.45025136299257</v>
      </c>
      <c r="U75" s="41">
        <v>1.4750083942960299</v>
      </c>
      <c r="V75" s="41">
        <v>1.286113148086357</v>
      </c>
      <c r="W75" s="41">
        <v>5.2868352538281496</v>
      </c>
      <c r="X75" s="41">
        <v>1.4619633026018699</v>
      </c>
      <c r="Y75" s="25">
        <v>3.2296352798777641</v>
      </c>
      <c r="Z75" s="25">
        <v>13.847528226080771</v>
      </c>
      <c r="AA75" s="25">
        <v>19.17293838615247</v>
      </c>
      <c r="AB75" s="41">
        <v>7.4</v>
      </c>
      <c r="AC75" s="41">
        <v>3.6</v>
      </c>
      <c r="AD75" s="41">
        <v>3.4833333333333298</v>
      </c>
      <c r="AE75" s="41">
        <v>1.4208780034855899</v>
      </c>
      <c r="AF75" s="80">
        <v>6.5646691526312191</v>
      </c>
    </row>
    <row r="76" spans="10:32" x14ac:dyDescent="0.25">
      <c r="J76" s="20">
        <v>75</v>
      </c>
      <c r="K76" s="16"/>
      <c r="L76" s="21">
        <v>8.4309961716241997</v>
      </c>
      <c r="M76" s="21">
        <v>4.3982126944158564</v>
      </c>
      <c r="N76" s="22">
        <v>8.8000000000000007</v>
      </c>
      <c r="O76" s="21">
        <v>4.9777274046364317</v>
      </c>
      <c r="P76" s="25">
        <v>5.5433694487085292</v>
      </c>
      <c r="Q76" s="17">
        <v>0</v>
      </c>
      <c r="R76" s="86">
        <v>5.1766544683581204</v>
      </c>
      <c r="S76" s="87">
        <v>5.0810921978660257</v>
      </c>
      <c r="T76" s="83">
        <v>4.6631006997270488</v>
      </c>
      <c r="U76" s="41">
        <v>1.6144539359326624</v>
      </c>
      <c r="V76" s="41">
        <v>1.34294564664178</v>
      </c>
      <c r="W76" s="41">
        <v>5.4994146088445399</v>
      </c>
      <c r="X76" s="41">
        <v>1.5237262656217101</v>
      </c>
      <c r="Y76" s="25">
        <v>3.3623437498727307</v>
      </c>
      <c r="Z76" s="25">
        <v>14.452573448931304</v>
      </c>
      <c r="AA76" s="25">
        <v>20.028189365507121</v>
      </c>
      <c r="AB76" s="41">
        <v>7.7</v>
      </c>
      <c r="AC76" s="41">
        <v>3.4</v>
      </c>
      <c r="AD76" s="41">
        <v>3.6333333333333302</v>
      </c>
      <c r="AE76" s="41">
        <v>1.4750083942960299</v>
      </c>
      <c r="AF76" s="80">
        <v>6.8417743688215626</v>
      </c>
    </row>
    <row r="77" spans="10:32" x14ac:dyDescent="0.25">
      <c r="J77" s="20">
        <v>76</v>
      </c>
      <c r="K77" s="16"/>
      <c r="L77" s="21">
        <v>8.7867072730318316</v>
      </c>
      <c r="M77" s="21">
        <v>4.5789226532421505</v>
      </c>
      <c r="N77" s="22">
        <v>9.1</v>
      </c>
      <c r="O77" s="21">
        <v>5.160671389755457</v>
      </c>
      <c r="P77" s="25">
        <v>5.7665460436534426</v>
      </c>
      <c r="Q77" s="17">
        <v>0</v>
      </c>
      <c r="R77" s="86">
        <v>5.3965620415435636</v>
      </c>
      <c r="S77" s="87">
        <v>5.2947590727518925</v>
      </c>
      <c r="T77" s="83">
        <v>4.8616405957537401</v>
      </c>
      <c r="U77" s="41">
        <v>1.6970227103518301</v>
      </c>
      <c r="V77" s="41">
        <v>1.40077773119092</v>
      </c>
      <c r="W77" s="41">
        <v>5.6710066711705922</v>
      </c>
      <c r="X77" s="41">
        <v>1.5854892286415501</v>
      </c>
      <c r="Y77" s="25">
        <v>3.498638719867575</v>
      </c>
      <c r="Z77" s="25">
        <v>15.075513189859832</v>
      </c>
      <c r="AA77" s="25">
        <v>20.909500617251592</v>
      </c>
      <c r="AB77" s="41">
        <v>8</v>
      </c>
      <c r="AC77" s="41">
        <v>3.5</v>
      </c>
      <c r="AD77" s="41">
        <v>3.7833333333333301</v>
      </c>
      <c r="AE77" s="41">
        <v>1.6144539359326624</v>
      </c>
      <c r="AF77" s="80">
        <v>7.126672777930918</v>
      </c>
    </row>
    <row r="78" spans="10:32" x14ac:dyDescent="0.25">
      <c r="J78" s="20">
        <v>77</v>
      </c>
      <c r="K78" s="16"/>
      <c r="L78" s="21">
        <v>9.1524805124732911</v>
      </c>
      <c r="M78" s="21">
        <v>4.7645489319731729</v>
      </c>
      <c r="N78" s="22">
        <v>9.5</v>
      </c>
      <c r="O78" s="21">
        <v>5.3478152209914107</v>
      </c>
      <c r="P78" s="25">
        <v>5.9956133793625801</v>
      </c>
      <c r="Q78" s="17">
        <v>0</v>
      </c>
      <c r="R78" s="86">
        <v>5.6227526796337415</v>
      </c>
      <c r="S78" s="87">
        <v>5.5144408099444195</v>
      </c>
      <c r="T78" s="83">
        <v>5.06375785195738</v>
      </c>
      <c r="U78" s="41">
        <v>1.7938106765753701</v>
      </c>
      <c r="V78" s="41">
        <v>1.45860981574005</v>
      </c>
      <c r="W78" s="41">
        <v>5.8425987334966498</v>
      </c>
      <c r="X78" s="41">
        <v>1.64725219166139</v>
      </c>
      <c r="Y78" s="25">
        <v>3.6385680098622819</v>
      </c>
      <c r="Z78" s="25">
        <v>15.716630768915971</v>
      </c>
      <c r="AA78" s="25">
        <v>21.817307618658496</v>
      </c>
      <c r="AB78" s="41">
        <v>8.4</v>
      </c>
      <c r="AC78" s="41">
        <v>3.6</v>
      </c>
      <c r="AD78" s="41">
        <v>3.93333333333333</v>
      </c>
      <c r="AE78" s="41">
        <v>1.6970227103518301</v>
      </c>
      <c r="AF78" s="80">
        <v>7.4194766776246679</v>
      </c>
    </row>
    <row r="79" spans="10:32" x14ac:dyDescent="0.25">
      <c r="J79" s="20">
        <v>78</v>
      </c>
      <c r="K79" s="16"/>
      <c r="L79" s="21">
        <v>9.5284642901945489</v>
      </c>
      <c r="M79" s="21">
        <v>4.9551588241184916</v>
      </c>
      <c r="N79" s="22">
        <v>9.8000000000000007</v>
      </c>
      <c r="O79" s="21">
        <v>5.5391988908981</v>
      </c>
      <c r="P79" s="25">
        <v>6.2306474054812373</v>
      </c>
      <c r="Q79" s="17">
        <v>0</v>
      </c>
      <c r="R79" s="86">
        <v>5.8553207970756196</v>
      </c>
      <c r="S79" s="87">
        <v>5.7402253126119973</v>
      </c>
      <c r="T79" s="83">
        <v>5.26587510816102</v>
      </c>
      <c r="U79" s="41">
        <v>1.8905986427989101</v>
      </c>
      <c r="V79" s="41">
        <v>1.51644190028919</v>
      </c>
      <c r="W79" s="41">
        <v>6.0141907958227003</v>
      </c>
      <c r="X79" s="41">
        <v>1.70901515468123</v>
      </c>
      <c r="Y79" s="25">
        <v>3.7821794398568458</v>
      </c>
      <c r="Z79" s="25">
        <v>16.376210200421568</v>
      </c>
      <c r="AA79" s="25">
        <v>22.752047288816591</v>
      </c>
      <c r="AB79" s="41">
        <v>8.6999999999999993</v>
      </c>
      <c r="AC79" s="41"/>
      <c r="AD79" s="41">
        <v>4</v>
      </c>
      <c r="AE79" s="41">
        <v>1.7938106765753701</v>
      </c>
      <c r="AF79" s="80">
        <v>7.7202984840758528</v>
      </c>
    </row>
    <row r="80" spans="10:32" x14ac:dyDescent="0.25">
      <c r="J80" s="20">
        <v>79</v>
      </c>
      <c r="K80" s="16"/>
      <c r="L80" s="21">
        <v>9.9148072379066825</v>
      </c>
      <c r="M80" s="21">
        <v>5.150819658156256</v>
      </c>
      <c r="N80" s="22">
        <v>10.199999999999999</v>
      </c>
      <c r="O80" s="21">
        <v>5.7348622494438164</v>
      </c>
      <c r="P80" s="25">
        <v>6.4717240519288701</v>
      </c>
      <c r="Q80" s="17">
        <v>0</v>
      </c>
      <c r="R80" s="86">
        <v>6.0943609813574859</v>
      </c>
      <c r="S80" s="87">
        <v>5.9722006094729956</v>
      </c>
      <c r="T80" s="83">
        <v>5.46799236436466</v>
      </c>
      <c r="U80" s="41">
        <v>1.9294636520940949</v>
      </c>
      <c r="V80" s="41">
        <v>1.57427398483832</v>
      </c>
      <c r="W80" s="41">
        <v>6.18578285814875</v>
      </c>
      <c r="X80" s="41">
        <v>1.77077811770107</v>
      </c>
      <c r="Y80" s="25">
        <v>3.9295208298512625</v>
      </c>
      <c r="Z80" s="25">
        <v>17.05453618562154</v>
      </c>
      <c r="AA80" s="25">
        <v>23.714157974584857</v>
      </c>
      <c r="AB80" s="41">
        <v>9</v>
      </c>
      <c r="AC80" s="41"/>
      <c r="AD80" s="41">
        <v>4.2333333333333298</v>
      </c>
      <c r="AE80" s="41">
        <v>1.8905986427989101</v>
      </c>
      <c r="AF80" s="80">
        <v>8.0292507305485721</v>
      </c>
    </row>
    <row r="81" spans="10:32" x14ac:dyDescent="0.25">
      <c r="J81" s="20">
        <v>80</v>
      </c>
      <c r="K81" s="16"/>
      <c r="L81" s="21">
        <v>10.311658216172393</v>
      </c>
      <c r="M81" s="21">
        <v>5.3515987971027945</v>
      </c>
      <c r="N81" s="22">
        <v>10.6</v>
      </c>
      <c r="O81" s="21">
        <v>5.934845006338362</v>
      </c>
      <c r="P81" s="25">
        <v>6.71891922915718</v>
      </c>
      <c r="Q81" s="17">
        <v>0</v>
      </c>
      <c r="R81" s="86">
        <v>6.3399679911012372</v>
      </c>
      <c r="S81" s="87">
        <v>6.2104548533618109</v>
      </c>
      <c r="T81" s="84">
        <v>5.766784467619412</v>
      </c>
      <c r="U81" s="16">
        <v>2.0141958196632874</v>
      </c>
      <c r="V81" s="41">
        <v>1.689804664567859</v>
      </c>
      <c r="W81" s="41">
        <v>6.3573749204747996</v>
      </c>
      <c r="X81" s="41">
        <v>1.8325410807208999</v>
      </c>
      <c r="Y81" s="25">
        <v>4.0806399998455412</v>
      </c>
      <c r="Z81" s="25">
        <v>17.751894105505954</v>
      </c>
      <c r="AA81" s="25">
        <v>24.704079436862614</v>
      </c>
      <c r="AB81" s="16">
        <v>9.4</v>
      </c>
      <c r="AC81" s="16"/>
      <c r="AD81" s="16">
        <v>4.3833333333333302</v>
      </c>
      <c r="AE81" s="41">
        <v>1.9294636520940949</v>
      </c>
      <c r="AF81" s="80">
        <v>8.3464460660162239</v>
      </c>
    </row>
    <row r="82" spans="10:32" x14ac:dyDescent="0.25">
      <c r="J82" s="20">
        <v>81</v>
      </c>
      <c r="K82" s="16"/>
      <c r="L82" s="21">
        <v>10.719166311854663</v>
      </c>
      <c r="M82" s="21">
        <v>5.5575636380926579</v>
      </c>
      <c r="N82" s="22">
        <v>11</v>
      </c>
      <c r="O82" s="21">
        <v>6.1391867332929273</v>
      </c>
      <c r="P82" s="25">
        <v>6.9723088284014514</v>
      </c>
      <c r="Q82" s="17">
        <v>0</v>
      </c>
      <c r="R82" s="86">
        <v>6.5922367541997886</v>
      </c>
      <c r="S82" s="87">
        <v>6.4550763198293746</v>
      </c>
      <c r="T82" s="84">
        <v>6.0066098596123432</v>
      </c>
      <c r="U82" s="16">
        <v>2.1018921401114521</v>
      </c>
      <c r="V82" s="41">
        <v>1.7668696141771201</v>
      </c>
      <c r="W82" s="41">
        <v>6.5743020324919392</v>
      </c>
      <c r="X82" s="41">
        <v>1.8943040437407399</v>
      </c>
      <c r="Y82" s="25">
        <v>4.235584769839682</v>
      </c>
      <c r="Z82" s="25">
        <v>18.468570013797294</v>
      </c>
      <c r="AA82" s="25">
        <v>25.722252837164035</v>
      </c>
      <c r="AB82" s="16">
        <v>9.8000000000000007</v>
      </c>
      <c r="AC82" s="16"/>
      <c r="AD82" s="16">
        <v>4.5999999999999996</v>
      </c>
      <c r="AE82" s="16">
        <v>2.0141958196632874</v>
      </c>
      <c r="AF82" s="80">
        <v>8.6719972538134584</v>
      </c>
    </row>
    <row r="83" spans="10:32" x14ac:dyDescent="0.25">
      <c r="J83" s="20">
        <v>82</v>
      </c>
      <c r="K83" s="16"/>
      <c r="L83" s="21">
        <v>11.137480835624961</v>
      </c>
      <c r="M83" s="21">
        <v>5.768781611969156</v>
      </c>
      <c r="N83" s="22">
        <v>11.4</v>
      </c>
      <c r="O83" s="21">
        <v>6.3479268662159818</v>
      </c>
      <c r="P83" s="25">
        <v>7.231968721925476</v>
      </c>
      <c r="Q83" s="17">
        <v>0</v>
      </c>
      <c r="R83" s="86">
        <v>6.8512623659976191</v>
      </c>
      <c r="S83" s="87">
        <v>6.7061534057765861</v>
      </c>
      <c r="T83" s="84">
        <v>6.2532817743392144</v>
      </c>
      <c r="U83" s="16">
        <v>2.1922599772449654</v>
      </c>
      <c r="V83" s="41">
        <v>1.85355099631646</v>
      </c>
      <c r="W83" s="41">
        <v>6.7307824115876302</v>
      </c>
      <c r="X83" s="26">
        <v>1.9922865639312057</v>
      </c>
      <c r="Y83" s="25">
        <v>4.3944029598336769</v>
      </c>
      <c r="Z83" s="25">
        <v>19.20485063009637</v>
      </c>
      <c r="AA83" s="25">
        <v>26.769120724486072</v>
      </c>
      <c r="AB83" s="16">
        <v>10.1</v>
      </c>
      <c r="AC83" s="16"/>
      <c r="AD83" s="16">
        <v>4.7</v>
      </c>
      <c r="AE83" s="16">
        <v>2.1018921401114521</v>
      </c>
      <c r="AF83" s="80">
        <v>9.0060171703203604</v>
      </c>
    </row>
    <row r="84" spans="10:32" x14ac:dyDescent="0.25">
      <c r="J84" s="20">
        <v>83</v>
      </c>
      <c r="K84" s="16"/>
      <c r="L84" s="21">
        <v>11.566751319530145</v>
      </c>
      <c r="M84" s="21">
        <v>5.9853201828845517</v>
      </c>
      <c r="N84" s="22">
        <v>11.8</v>
      </c>
      <c r="O84" s="21">
        <v>6.5611047073474777</v>
      </c>
      <c r="P84" s="25">
        <v>7.497974763260542</v>
      </c>
      <c r="Q84" s="17">
        <v>0</v>
      </c>
      <c r="R84" s="86">
        <v>7.1171400875133193</v>
      </c>
      <c r="S84" s="87">
        <v>6.9637746281198707</v>
      </c>
      <c r="T84" s="84">
        <v>6.5069085894440271</v>
      </c>
      <c r="U84" s="16">
        <v>2.2853466426088302</v>
      </c>
      <c r="V84" s="41">
        <v>1.9222952159122983</v>
      </c>
      <c r="W84" s="41">
        <v>6.9570069584493517</v>
      </c>
      <c r="X84" s="26">
        <v>2.0705803549735644</v>
      </c>
      <c r="Y84" s="25">
        <v>4.557142389827515</v>
      </c>
      <c r="Z84" s="25">
        <v>19.961023333182638</v>
      </c>
      <c r="AA84" s="25">
        <v>27.845127022461092</v>
      </c>
      <c r="AB84" s="16">
        <v>10.5</v>
      </c>
      <c r="AC84" s="16"/>
      <c r="AD84" s="16">
        <v>4.9000000000000004</v>
      </c>
      <c r="AE84" s="16">
        <v>2.1922599772449654</v>
      </c>
      <c r="AF84" s="80">
        <v>9.3486188036781144</v>
      </c>
    </row>
    <row r="85" spans="10:32" x14ac:dyDescent="0.25">
      <c r="J85" s="20">
        <v>84</v>
      </c>
      <c r="K85" s="16"/>
      <c r="L85" s="21">
        <v>12.00712751461441</v>
      </c>
      <c r="M85" s="21">
        <v>6.2072468479101568</v>
      </c>
      <c r="N85" s="22">
        <v>12.2</v>
      </c>
      <c r="O85" s="21">
        <v>6.7787594273340073</v>
      </c>
      <c r="P85" s="25">
        <v>7.7704027874383703</v>
      </c>
      <c r="Q85" s="17">
        <v>0</v>
      </c>
      <c r="R85" s="86">
        <v>7.3899653437022597</v>
      </c>
      <c r="S85" s="87">
        <v>7.2280286224873693</v>
      </c>
      <c r="T85" s="84">
        <v>6.7675990532878822</v>
      </c>
      <c r="U85" s="16">
        <v>2.3811996969112199</v>
      </c>
      <c r="V85" s="16">
        <v>2.010081338730191</v>
      </c>
      <c r="W85" s="41">
        <v>7.152990740764352</v>
      </c>
      <c r="X85" s="26">
        <v>2.1509577761702712</v>
      </c>
      <c r="Y85" s="25">
        <v>4.7238508798211969</v>
      </c>
      <c r="Z85" s="25">
        <v>20.737376154462382</v>
      </c>
      <c r="AA85" s="25">
        <v>28.950717016783894</v>
      </c>
      <c r="AB85" s="16">
        <v>10.9</v>
      </c>
      <c r="AC85" s="16"/>
      <c r="AD85" s="16">
        <v>5.0999999999999996</v>
      </c>
      <c r="AE85" s="16">
        <v>2.2853466426088302</v>
      </c>
      <c r="AF85" s="80">
        <v>9.6999152525343355</v>
      </c>
    </row>
    <row r="86" spans="10:32" x14ac:dyDescent="0.25">
      <c r="J86" s="20">
        <v>85</v>
      </c>
      <c r="K86" s="16"/>
      <c r="L86" s="21">
        <v>12.45875938859569</v>
      </c>
      <c r="M86" s="21">
        <v>6.434629136655273</v>
      </c>
      <c r="N86" s="22">
        <v>12.7</v>
      </c>
      <c r="O86" s="21">
        <v>7.0009300672471042</v>
      </c>
      <c r="P86" s="25">
        <v>8.0493286112185043</v>
      </c>
      <c r="Q86" s="17">
        <v>0</v>
      </c>
      <c r="R86" s="86">
        <v>7.6698337217584331</v>
      </c>
      <c r="S86" s="87">
        <v>7.4990041419449192</v>
      </c>
      <c r="T86" s="84">
        <v>7.0354622817274111</v>
      </c>
      <c r="U86" s="16">
        <v>2.4798669483098283</v>
      </c>
      <c r="V86" s="16">
        <v>2.0950388998126379</v>
      </c>
      <c r="W86" s="41">
        <v>7.3520779149341084</v>
      </c>
      <c r="X86" s="26">
        <v>2.2334484821023568</v>
      </c>
      <c r="Y86" s="25">
        <v>4.8945762498147412</v>
      </c>
      <c r="Z86" s="25">
        <v>21.534197771560642</v>
      </c>
      <c r="AA86" s="25">
        <v>30.086337342903295</v>
      </c>
      <c r="AB86" s="16">
        <v>11.3</v>
      </c>
      <c r="AC86" s="16"/>
      <c r="AD86" s="16">
        <v>5.3</v>
      </c>
      <c r="AE86" s="16">
        <v>2.3811996969112199</v>
      </c>
      <c r="AF86" s="80">
        <v>10.060019724817945</v>
      </c>
    </row>
    <row r="87" spans="10:32" x14ac:dyDescent="0.25">
      <c r="J87" s="20">
        <v>86</v>
      </c>
      <c r="K87" s="16"/>
      <c r="L87" s="21">
        <v>12.92179712359369</v>
      </c>
      <c r="M87" s="21">
        <v>6.6675346108953359</v>
      </c>
      <c r="N87" s="22">
        <v>13.1</v>
      </c>
      <c r="O87" s="21">
        <v>7.2276555405469738</v>
      </c>
      <c r="P87" s="25">
        <v>8.3348280333101226</v>
      </c>
      <c r="Q87" s="17">
        <v>0</v>
      </c>
      <c r="R87" s="86">
        <v>7.9568409694536708</v>
      </c>
      <c r="S87" s="87">
        <v>7.7767900557505918</v>
      </c>
      <c r="T87" s="84">
        <v>7.3106077549592117</v>
      </c>
      <c r="U87" s="16">
        <v>2.5813964507303724</v>
      </c>
      <c r="V87" s="16">
        <v>2.1825302485495905</v>
      </c>
      <c r="W87" s="41">
        <v>7.5490961612007004</v>
      </c>
      <c r="X87" s="26">
        <v>2.3180821909671159</v>
      </c>
      <c r="Y87" s="25">
        <v>5.0693663198081165</v>
      </c>
      <c r="Z87" s="25">
        <v>22.351777502051387</v>
      </c>
      <c r="AA87" s="25">
        <v>31.2524359739711</v>
      </c>
      <c r="AB87" s="16">
        <v>11.7</v>
      </c>
      <c r="AC87" s="16"/>
      <c r="AD87" s="16">
        <v>5.5</v>
      </c>
      <c r="AE87" s="16">
        <v>2.4798669483098283</v>
      </c>
      <c r="AF87" s="80">
        <v>10.429045536541521</v>
      </c>
    </row>
    <row r="88" spans="10:32" x14ac:dyDescent="0.25">
      <c r="J88" s="20">
        <v>87</v>
      </c>
      <c r="K88" s="16"/>
      <c r="L88" s="21">
        <v>13.396391113908818</v>
      </c>
      <c r="M88" s="21">
        <v>6.9060308642084944</v>
      </c>
      <c r="N88" s="22">
        <v>13.6</v>
      </c>
      <c r="O88" s="21">
        <v>7.4589746349938011</v>
      </c>
      <c r="P88" s="16"/>
      <c r="Q88" s="17">
        <v>0</v>
      </c>
      <c r="R88" s="86">
        <v>8.2510829935135028</v>
      </c>
      <c r="S88" s="87">
        <v>8.0614753481372308</v>
      </c>
      <c r="T88" s="84">
        <v>7.5931453144284777</v>
      </c>
      <c r="U88" s="16">
        <v>2.685836502216246</v>
      </c>
      <c r="V88" s="16">
        <v>2.2726001692637405</v>
      </c>
      <c r="W88" s="41">
        <v>7.7466316394430699</v>
      </c>
      <c r="X88" s="26">
        <v>2.4048886839637271</v>
      </c>
      <c r="Y88" s="25">
        <v>5.2482689098013511</v>
      </c>
      <c r="Z88" s="25">
        <v>23.190405297322023</v>
      </c>
      <c r="AA88" s="25">
        <v>32.449462209040121</v>
      </c>
      <c r="AB88" s="16">
        <v>12.1</v>
      </c>
      <c r="AC88" s="16"/>
      <c r="AD88" s="16">
        <v>5.7</v>
      </c>
      <c r="AE88" s="16">
        <v>2.5813964507303724</v>
      </c>
      <c r="AF88" s="80">
        <v>10.80710611063126</v>
      </c>
    </row>
    <row r="89" spans="10:32" x14ac:dyDescent="0.25">
      <c r="J89" s="20">
        <v>88</v>
      </c>
      <c r="K89" s="16"/>
      <c r="L89" s="21">
        <v>13.882691963848867</v>
      </c>
      <c r="M89" s="21">
        <v>7.1501855216203767</v>
      </c>
      <c r="N89" s="22">
        <v>14</v>
      </c>
      <c r="O89" s="21">
        <v>7.6949260145085585</v>
      </c>
      <c r="P89" s="16"/>
      <c r="Q89" s="17">
        <v>0</v>
      </c>
      <c r="R89" s="86">
        <v>8.5526558580278547</v>
      </c>
      <c r="S89" s="87">
        <v>8.3531491171214203</v>
      </c>
      <c r="T89" s="84">
        <v>7.8831851597991545</v>
      </c>
      <c r="U89" s="16">
        <v>2.7932356433082974</v>
      </c>
      <c r="V89" s="16">
        <v>2.3652937063698727</v>
      </c>
      <c r="W89" s="41">
        <v>7.94416711768545</v>
      </c>
      <c r="X89" s="26">
        <v>2.4938978046917817</v>
      </c>
      <c r="Y89" s="25">
        <v>5.4313318397944279</v>
      </c>
      <c r="Z89" s="25">
        <v>24.050371736567062</v>
      </c>
      <c r="AA89" s="25">
        <v>33.677866661500431</v>
      </c>
      <c r="AB89" s="16">
        <v>12.6</v>
      </c>
      <c r="AC89" s="16"/>
      <c r="AD89" s="16">
        <v>5.9</v>
      </c>
      <c r="AE89" s="16">
        <v>2.685836502216246</v>
      </c>
      <c r="AF89" s="80">
        <v>11.194314975782577</v>
      </c>
    </row>
    <row r="90" spans="10:32" x14ac:dyDescent="0.25">
      <c r="J90" s="20">
        <v>89</v>
      </c>
      <c r="K90" s="16"/>
      <c r="L90" s="21">
        <v>14.380850485603561</v>
      </c>
      <c r="M90" s="21">
        <v>7.4000662392571508</v>
      </c>
      <c r="N90" s="22">
        <v>14.5</v>
      </c>
      <c r="O90" s="21">
        <v>7.9355482209850754</v>
      </c>
      <c r="P90" s="16"/>
      <c r="Q90" s="17">
        <v>0</v>
      </c>
      <c r="R90" s="86">
        <v>8.8616557828959266</v>
      </c>
      <c r="S90" s="87">
        <v>8.651900573338537</v>
      </c>
      <c r="T90" s="84">
        <v>8.1808378459846232</v>
      </c>
      <c r="U90" s="16">
        <v>2.9036426554539583</v>
      </c>
      <c r="V90" s="16">
        <v>2.4606561628697778</v>
      </c>
      <c r="W90" s="41">
        <v>8.1796944172926214</v>
      </c>
      <c r="X90" s="26">
        <v>2.5851394585625718</v>
      </c>
      <c r="Y90" s="25">
        <v>5.6186029297873308</v>
      </c>
      <c r="Z90" s="25">
        <v>24.931968020907359</v>
      </c>
      <c r="AA90" s="25">
        <v>34.938101247750588</v>
      </c>
      <c r="AB90" s="16">
        <v>13</v>
      </c>
      <c r="AC90" s="16"/>
      <c r="AD90" s="16">
        <v>6.1</v>
      </c>
      <c r="AE90" s="16">
        <v>2.7932356433082974</v>
      </c>
      <c r="AF90" s="80">
        <v>11.590785765341307</v>
      </c>
    </row>
    <row r="91" spans="10:32" x14ac:dyDescent="0.25">
      <c r="J91" s="20">
        <v>90</v>
      </c>
      <c r="K91" s="16"/>
      <c r="L91" s="21">
        <v>14.891017697163841</v>
      </c>
      <c r="M91" s="21">
        <v>7.6557407040059662</v>
      </c>
      <c r="N91" s="22">
        <v>15</v>
      </c>
      <c r="O91" s="21">
        <v>8.180879676055584</v>
      </c>
      <c r="P91" s="16"/>
      <c r="Q91" s="17">
        <v>0</v>
      </c>
      <c r="R91" s="86">
        <v>9.1781791423040548</v>
      </c>
      <c r="S91" s="87">
        <v>8.9578190389029615</v>
      </c>
      <c r="T91" s="84">
        <v>8.4862142802360534</v>
      </c>
      <c r="U91" s="16">
        <v>3.0171065594447728</v>
      </c>
      <c r="V91" s="16">
        <v>2.5587330988727768</v>
      </c>
      <c r="W91" s="41">
        <v>8.4</v>
      </c>
      <c r="X91" s="26">
        <v>2.6786436122223889</v>
      </c>
      <c r="Y91" s="25">
        <v>5.8101299997800835</v>
      </c>
      <c r="Z91" s="25">
        <v>25.835485967630948</v>
      </c>
      <c r="AA91" s="25">
        <v>36.230619176093086</v>
      </c>
      <c r="AB91" s="16">
        <v>13.5</v>
      </c>
      <c r="AC91" s="16"/>
      <c r="AD91" s="16">
        <v>6.3</v>
      </c>
      <c r="AE91" s="16">
        <v>2.9036426554539583</v>
      </c>
      <c r="AF91" s="80">
        <v>11.996632216209347</v>
      </c>
    </row>
    <row r="92" spans="10:32" x14ac:dyDescent="0.25">
      <c r="J92" s="20">
        <v>91</v>
      </c>
      <c r="K92" s="16"/>
      <c r="L92" s="16"/>
      <c r="M92" s="21">
        <v>7.917276633183163</v>
      </c>
      <c r="N92" s="22">
        <v>15.5</v>
      </c>
      <c r="O92" s="21">
        <v>8.4309586828109726</v>
      </c>
      <c r="P92" s="16"/>
      <c r="Q92" s="17">
        <v>0</v>
      </c>
      <c r="R92" s="86">
        <v>9.502322463235048</v>
      </c>
      <c r="S92" s="87">
        <v>9.2709939462921902</v>
      </c>
      <c r="T92" s="84">
        <v>8.799425719287326</v>
      </c>
      <c r="U92" s="16">
        <v>3.1336766138816112</v>
      </c>
      <c r="V92" s="16">
        <v>2.6595703301413813</v>
      </c>
      <c r="W92" s="41">
        <v>8.6</v>
      </c>
      <c r="X92" s="26">
        <v>2.7744402929877947</v>
      </c>
      <c r="Y92" s="25">
        <v>6.0059608697726663</v>
      </c>
      <c r="Z92" s="25">
        <v>26.761218004551026</v>
      </c>
      <c r="AA92" s="25">
        <v>37.55587493584882</v>
      </c>
      <c r="AB92" s="16">
        <v>13.9</v>
      </c>
      <c r="AC92" s="16"/>
      <c r="AD92" s="16">
        <v>6.6</v>
      </c>
      <c r="AE92" s="16">
        <v>3.0171065594447728</v>
      </c>
      <c r="AF92" s="80">
        <v>12.411968167773551</v>
      </c>
    </row>
    <row r="93" spans="10:32" x14ac:dyDescent="0.25">
      <c r="J93" s="20">
        <v>92</v>
      </c>
      <c r="K93" s="16"/>
      <c r="L93" s="16"/>
      <c r="M93" s="21">
        <v>8.1847417742095416</v>
      </c>
      <c r="N93" s="22">
        <v>16</v>
      </c>
      <c r="O93" s="21">
        <v>8.6858234274777608</v>
      </c>
      <c r="P93" s="16"/>
      <c r="Q93" s="17">
        <v>0</v>
      </c>
      <c r="R93" s="86">
        <v>9.8341824240086932</v>
      </c>
      <c r="S93" s="87">
        <v>9.5915148372547154</v>
      </c>
      <c r="T93" s="84">
        <v>9.1205837665548319</v>
      </c>
      <c r="U93" s="16">
        <v>3.253402313666689</v>
      </c>
      <c r="V93" s="16">
        <v>2.7632139266612352</v>
      </c>
      <c r="W93" s="41">
        <v>8.8000000000000007</v>
      </c>
      <c r="X93" s="26">
        <v>2.8725595882922201</v>
      </c>
      <c r="Y93" s="25">
        <v>6.2061433597650977</v>
      </c>
      <c r="Z93" s="25">
        <v>27.709457164477993</v>
      </c>
      <c r="AA93" s="25">
        <v>38.914324286683609</v>
      </c>
      <c r="AB93" s="16">
        <v>14.4</v>
      </c>
      <c r="AC93" s="16"/>
      <c r="AD93" s="16">
        <v>6.8</v>
      </c>
      <c r="AE93" s="16">
        <v>3.1336766138816112</v>
      </c>
      <c r="AF93" s="80">
        <v>12.83690756085794</v>
      </c>
    </row>
    <row r="94" spans="10:32" x14ac:dyDescent="0.25">
      <c r="J94" s="20">
        <v>93</v>
      </c>
      <c r="K94" s="16"/>
      <c r="L94" s="16"/>
      <c r="M94" s="21">
        <v>8.458203904292672</v>
      </c>
      <c r="N94" s="22">
        <v>16.5</v>
      </c>
      <c r="O94" s="21">
        <v>8.945511981053091</v>
      </c>
      <c r="P94" s="16"/>
      <c r="Q94" s="17">
        <v>0</v>
      </c>
      <c r="R94" s="86">
        <v>10.173855852851881</v>
      </c>
      <c r="S94" s="87">
        <v>9.9194713617404062</v>
      </c>
      <c r="T94" s="84">
        <v>9.449800369389644</v>
      </c>
      <c r="U94" s="16">
        <v>3.3763333885215503</v>
      </c>
      <c r="V94" s="16">
        <v>2.8697102112347523</v>
      </c>
      <c r="W94" s="41">
        <v>9.1</v>
      </c>
      <c r="X94" s="26">
        <v>2.9730316451436436</v>
      </c>
      <c r="Y94" s="25">
        <v>6.4107252897573579</v>
      </c>
      <c r="Z94" s="25">
        <v>28.680497079801537</v>
      </c>
      <c r="AA94" s="25">
        <v>40.306424248139045</v>
      </c>
      <c r="AB94" s="16">
        <v>14.9</v>
      </c>
      <c r="AC94" s="16"/>
      <c r="AD94" s="16">
        <v>7</v>
      </c>
      <c r="AE94" s="16">
        <v>3.253402313666689</v>
      </c>
      <c r="AF94" s="80">
        <v>13.2715644366977</v>
      </c>
    </row>
    <row r="95" spans="10:32" x14ac:dyDescent="0.25">
      <c r="J95" s="20">
        <v>94</v>
      </c>
      <c r="K95" s="16"/>
      <c r="L95" s="16"/>
      <c r="M95" s="21">
        <v>8.7377308301161332</v>
      </c>
      <c r="N95" s="22">
        <v>17</v>
      </c>
      <c r="O95" s="21">
        <v>9.2100623008995246</v>
      </c>
      <c r="P95" s="16"/>
      <c r="Q95" s="17">
        <v>0</v>
      </c>
      <c r="R95" s="86">
        <v>10.521439726497775</v>
      </c>
      <c r="S95" s="87">
        <v>10.254953276852907</v>
      </c>
      <c r="T95" s="84">
        <v>9.787187816382076</v>
      </c>
      <c r="U95" s="16">
        <v>3.5025198015306551</v>
      </c>
      <c r="V95" s="16">
        <v>2.9791057580978326</v>
      </c>
      <c r="W95" s="41">
        <v>9.3000000000000007</v>
      </c>
      <c r="X95" s="26">
        <v>3.0758866695931273</v>
      </c>
      <c r="Y95" s="25">
        <v>6.6197544797494441</v>
      </c>
      <c r="Z95" s="25">
        <v>29.674631977180535</v>
      </c>
      <c r="AA95" s="25">
        <v>41.732633089364732</v>
      </c>
      <c r="AB95" s="16">
        <v>15.4</v>
      </c>
      <c r="AC95" s="16"/>
      <c r="AD95" s="16">
        <v>7.3</v>
      </c>
      <c r="AE95" s="16">
        <v>3.3763333885215503</v>
      </c>
      <c r="AF95" s="80">
        <v>13.716052935934744</v>
      </c>
    </row>
    <row r="96" spans="10:32" x14ac:dyDescent="0.25">
      <c r="J96" s="20">
        <v>95</v>
      </c>
      <c r="K96" s="16"/>
      <c r="L96" s="16"/>
      <c r="M96" s="21">
        <v>9.0233903875348584</v>
      </c>
      <c r="N96" s="22">
        <v>17.600000000000001</v>
      </c>
      <c r="O96" s="21">
        <v>9.4795122323006478</v>
      </c>
      <c r="P96" s="16"/>
      <c r="Q96" s="17">
        <v>0</v>
      </c>
      <c r="R96" s="86">
        <v>10.877031168813003</v>
      </c>
      <c r="S96" s="87">
        <v>10.598050445823528</v>
      </c>
      <c r="T96" s="84">
        <v>10.132858734715137</v>
      </c>
      <c r="U96" s="16">
        <v>3.6320117477092504</v>
      </c>
      <c r="V96" s="16">
        <v>3.0914473915588312</v>
      </c>
      <c r="W96" s="41">
        <v>9.5</v>
      </c>
      <c r="X96" s="26">
        <v>3.1811549262135705</v>
      </c>
      <c r="Y96" s="25">
        <v>6.8332787497413499</v>
      </c>
      <c r="Z96" s="25">
        <v>30.692156672335166</v>
      </c>
      <c r="AA96" s="25">
        <v>43.193410319040794</v>
      </c>
      <c r="AB96" s="16">
        <v>15.9</v>
      </c>
      <c r="AC96" s="16"/>
      <c r="AD96" s="16">
        <v>7.5</v>
      </c>
      <c r="AE96" s="16">
        <v>3.5025198015306551</v>
      </c>
      <c r="AF96" s="80">
        <v>14.17048729763412</v>
      </c>
    </row>
    <row r="97" spans="3:33" x14ac:dyDescent="0.25">
      <c r="J97" s="20">
        <v>96</v>
      </c>
      <c r="K97" s="16"/>
      <c r="L97" s="16"/>
      <c r="M97" s="21">
        <v>9.3152504412774135</v>
      </c>
      <c r="N97" s="22">
        <v>18.100000000000001</v>
      </c>
      <c r="O97" s="21">
        <v>9.7538995099792309</v>
      </c>
      <c r="P97" s="16"/>
      <c r="Q97" s="17">
        <v>0</v>
      </c>
      <c r="R97" s="86">
        <v>11.240727449451832</v>
      </c>
      <c r="S97" s="87">
        <v>10.948852837005457</v>
      </c>
      <c r="T97" s="84">
        <v>10.486926087567349</v>
      </c>
      <c r="U97" s="16">
        <v>3.7648596525954932</v>
      </c>
      <c r="V97" s="16">
        <v>3.2067821846595232</v>
      </c>
      <c r="W97" s="41">
        <v>9.8000000000000007</v>
      </c>
      <c r="X97" s="26">
        <v>3.2888667375887453</v>
      </c>
      <c r="Y97" s="25">
        <v>7.0513459197331008</v>
      </c>
      <c r="Z97" s="25">
        <v>31.733366564941047</v>
      </c>
      <c r="AA97" s="25">
        <v>44.689216675491451</v>
      </c>
      <c r="AB97" s="16">
        <v>16.399999999999999</v>
      </c>
      <c r="AC97" s="16"/>
      <c r="AD97" s="16">
        <v>7.8</v>
      </c>
      <c r="AE97" s="16">
        <v>3.6320117477092504</v>
      </c>
      <c r="AF97" s="80">
        <v>14.634981858320215</v>
      </c>
    </row>
    <row r="98" spans="3:33" x14ac:dyDescent="0.25">
      <c r="C98" s="43"/>
      <c r="D98" s="43"/>
      <c r="E98" s="43"/>
      <c r="J98" s="20">
        <v>97</v>
      </c>
      <c r="K98" s="16"/>
      <c r="L98" s="16"/>
      <c r="M98" s="21">
        <v>9.6133788846539758</v>
      </c>
      <c r="N98" s="22">
        <v>18.7</v>
      </c>
      <c r="O98" s="21">
        <v>10.03326175957903</v>
      </c>
      <c r="P98" s="16"/>
      <c r="Q98" s="17">
        <v>0</v>
      </c>
      <c r="R98" s="86">
        <v>11.612625982537081</v>
      </c>
      <c r="S98" s="87">
        <v>11.307450522888345</v>
      </c>
      <c r="T98" s="84">
        <v>10.849503171562274</v>
      </c>
      <c r="U98" s="16">
        <v>3.9011141708657986</v>
      </c>
      <c r="V98" s="16">
        <v>3.3251574578571614</v>
      </c>
      <c r="W98" s="41">
        <v>10</v>
      </c>
      <c r="X98" s="26">
        <v>3.3990524838120715</v>
      </c>
      <c r="Y98" s="25">
        <v>7.2740038097246762</v>
      </c>
      <c r="Z98" s="25">
        <v>32.798557633620376</v>
      </c>
      <c r="AA98" s="25">
        <v>46.220514116979089</v>
      </c>
      <c r="AB98" s="16">
        <v>16.899999999999999</v>
      </c>
      <c r="AC98" s="16"/>
      <c r="AD98" s="16">
        <v>8</v>
      </c>
      <c r="AE98" s="16">
        <v>3.7648596525954932</v>
      </c>
      <c r="AF98" s="80">
        <v>15.109651051032815</v>
      </c>
    </row>
    <row r="99" spans="3:33" x14ac:dyDescent="0.25">
      <c r="C99"/>
      <c r="D99"/>
      <c r="E99"/>
      <c r="J99" s="20">
        <v>98</v>
      </c>
      <c r="K99" s="16"/>
      <c r="L99" s="16"/>
      <c r="M99" s="21">
        <v>9.9178436392705507</v>
      </c>
      <c r="N99" s="22">
        <v>19.2</v>
      </c>
      <c r="O99" s="21">
        <v>10.317636499111536</v>
      </c>
      <c r="P99" s="16"/>
      <c r="Q99" s="17">
        <v>0</v>
      </c>
      <c r="R99" s="86">
        <v>11.992824325366119</v>
      </c>
      <c r="S99" s="87">
        <v>11.673933679132</v>
      </c>
      <c r="T99" s="84">
        <v>11.220703614263643</v>
      </c>
      <c r="U99" s="16">
        <v>4.0408261849727651</v>
      </c>
      <c r="V99" s="16">
        <v>3.4466207777272513</v>
      </c>
      <c r="W99" s="41">
        <v>10.199999999999999</v>
      </c>
      <c r="X99" s="26">
        <v>3.5117426019948184</v>
      </c>
      <c r="Y99" s="25">
        <v>7.5013002397160813</v>
      </c>
      <c r="Z99" s="25">
        <v>33.888026431027349</v>
      </c>
      <c r="AA99" s="25">
        <v>47.787765812174477</v>
      </c>
      <c r="AB99" s="16">
        <v>17.5</v>
      </c>
      <c r="AC99" s="16"/>
      <c r="AD99" s="16">
        <v>8.3000000000000007</v>
      </c>
      <c r="AE99" s="16">
        <v>3.9011141708657986</v>
      </c>
      <c r="AF99" s="80">
        <v>15.594609404401737</v>
      </c>
    </row>
    <row r="100" spans="3:33" x14ac:dyDescent="0.25">
      <c r="C100"/>
      <c r="D100"/>
      <c r="E100"/>
      <c r="J100" s="20">
        <v>99</v>
      </c>
      <c r="K100" s="16"/>
      <c r="L100" s="16"/>
      <c r="M100" s="21">
        <v>10.228712654748731</v>
      </c>
      <c r="N100" s="22">
        <v>19.8</v>
      </c>
      <c r="O100" s="21">
        <v>10.60706114036897</v>
      </c>
      <c r="P100" s="16"/>
      <c r="Q100" s="17">
        <v>0</v>
      </c>
      <c r="R100" s="86">
        <v>12.381420177142065</v>
      </c>
      <c r="S100" s="87">
        <v>12.048392583619043</v>
      </c>
      <c r="T100" s="84">
        <v>11.600641371715575</v>
      </c>
      <c r="U100" s="16">
        <v>4.1840468038054137</v>
      </c>
      <c r="V100" s="16">
        <v>3.5712199556865287</v>
      </c>
      <c r="W100" s="41">
        <v>10.5</v>
      </c>
      <c r="X100" s="26">
        <v>3.6269675857837274</v>
      </c>
      <c r="Y100" s="25">
        <v>7.7332830297072821</v>
      </c>
      <c r="Z100" s="25">
        <v>35.002070079027028</v>
      </c>
      <c r="AA100" s="25">
        <v>49.391436130802205</v>
      </c>
      <c r="AB100" s="16">
        <v>18</v>
      </c>
      <c r="AC100" s="16"/>
      <c r="AD100" s="16">
        <v>8.6</v>
      </c>
      <c r="AE100" s="16">
        <v>4.0408261849727651</v>
      </c>
      <c r="AF100" s="80">
        <v>16.089971541739875</v>
      </c>
    </row>
    <row r="101" spans="3:33" x14ac:dyDescent="0.25">
      <c r="C101"/>
      <c r="D101"/>
      <c r="E101"/>
      <c r="J101" s="20">
        <v>100</v>
      </c>
      <c r="K101" s="16"/>
      <c r="L101" s="16"/>
      <c r="M101" s="21">
        <v>10.546053908451237</v>
      </c>
      <c r="N101" s="22">
        <v>20.399999999999999</v>
      </c>
      <c r="O101" s="21">
        <v>10.901572990304043</v>
      </c>
      <c r="P101" s="16"/>
      <c r="Q101" s="17">
        <v>0</v>
      </c>
      <c r="R101" s="85">
        <v>12.430917697577319</v>
      </c>
      <c r="S101" s="85">
        <v>12.778511400361582</v>
      </c>
      <c r="T101" s="21">
        <v>11.98943072602515</v>
      </c>
      <c r="U101" s="16">
        <v>4.330827361370674</v>
      </c>
      <c r="V101" s="16">
        <v>3.6990030467354167</v>
      </c>
      <c r="W101" s="41">
        <v>10.7</v>
      </c>
      <c r="X101" s="26">
        <v>3.7447579848873462</v>
      </c>
      <c r="Y101" s="25">
        <v>7.9699999996983424</v>
      </c>
      <c r="Z101" s="25">
        <v>36.140986263961324</v>
      </c>
      <c r="AA101" s="25">
        <v>51.031990634448803</v>
      </c>
      <c r="AB101" s="16">
        <v>18.600000000000001</v>
      </c>
      <c r="AC101" s="16"/>
      <c r="AD101" s="16">
        <v>8.9</v>
      </c>
      <c r="AE101" s="16">
        <v>4.1840468038054137</v>
      </c>
      <c r="AF101" s="80">
        <v>16.595852180154335</v>
      </c>
    </row>
    <row r="102" spans="3:33" x14ac:dyDescent="0.25">
      <c r="C102"/>
      <c r="D102"/>
      <c r="E102"/>
      <c r="J102" s="20">
        <v>101</v>
      </c>
      <c r="K102" s="16"/>
      <c r="L102" s="16"/>
      <c r="M102" s="21">
        <v>10.86993540521294</v>
      </c>
      <c r="N102" s="22">
        <v>21</v>
      </c>
      <c r="O102" s="21">
        <v>11.201209252378813</v>
      </c>
      <c r="P102" s="16"/>
      <c r="Q102" s="17">
        <v>0</v>
      </c>
      <c r="R102" s="41">
        <v>12.821599339096661</v>
      </c>
      <c r="S102" s="41">
        <v>13.184195929716466</v>
      </c>
      <c r="T102" s="21">
        <v>12.387186282987983</v>
      </c>
      <c r="U102" s="16">
        <v>4.481219415496029</v>
      </c>
      <c r="V102" s="16">
        <v>3.8300183482197379</v>
      </c>
      <c r="W102" s="41">
        <v>11</v>
      </c>
      <c r="X102" s="26">
        <v>3.8651444046113865</v>
      </c>
      <c r="Y102" s="25">
        <v>8.2114989696892042</v>
      </c>
      <c r="Z102" s="25">
        <v>37.305073232004247</v>
      </c>
      <c r="AA102" s="25">
        <v>52.709896067538281</v>
      </c>
      <c r="AB102" s="16">
        <v>19.2</v>
      </c>
      <c r="AC102" s="16"/>
      <c r="AD102" s="16">
        <v>9.1</v>
      </c>
      <c r="AE102" s="16">
        <v>4.330827361370674</v>
      </c>
      <c r="AF102" s="80">
        <v>17.112366129674218</v>
      </c>
    </row>
    <row r="103" spans="3:33" x14ac:dyDescent="0.25">
      <c r="C103"/>
      <c r="D103"/>
      <c r="E103"/>
      <c r="J103" s="20">
        <v>102</v>
      </c>
      <c r="K103" s="16"/>
      <c r="L103" s="16"/>
      <c r="M103" s="21">
        <v>11.200425177076848</v>
      </c>
      <c r="N103" s="22">
        <v>21.7</v>
      </c>
      <c r="O103" s="21">
        <v>11.506007027882097</v>
      </c>
      <c r="P103" s="16"/>
      <c r="Q103" s="17">
        <v>0</v>
      </c>
      <c r="R103" s="41">
        <v>13.220528166699861</v>
      </c>
      <c r="S103" s="41">
        <v>13.598571904741945</v>
      </c>
      <c r="T103" s="21">
        <v>12.794022969753946</v>
      </c>
      <c r="U103" s="16">
        <v>4.6352747465524526</v>
      </c>
      <c r="V103" s="16">
        <v>3.9643143986110823</v>
      </c>
      <c r="W103" s="41">
        <v>11.2</v>
      </c>
      <c r="X103" s="26">
        <v>3.9881575054022718</v>
      </c>
      <c r="Y103" s="25">
        <v>8.4578277596798657</v>
      </c>
      <c r="Z103" s="25">
        <v>38.494629784599624</v>
      </c>
      <c r="AA103" s="25">
        <v>54.425620348461948</v>
      </c>
      <c r="AB103" s="16">
        <v>19.7</v>
      </c>
      <c r="AC103" s="16"/>
      <c r="AD103" s="16">
        <v>9.4</v>
      </c>
      <c r="AE103" s="16">
        <v>4.481219415496029</v>
      </c>
      <c r="AF103" s="80">
        <v>17.639628292395649</v>
      </c>
      <c r="AG103" s="4">
        <f>ROUND(AD103,1)</f>
        <v>9.4</v>
      </c>
    </row>
    <row r="104" spans="3:33" x14ac:dyDescent="0.25">
      <c r="C104"/>
      <c r="D104"/>
      <c r="E104"/>
      <c r="J104" s="20">
        <v>103</v>
      </c>
      <c r="K104" s="16"/>
      <c r="L104" s="16"/>
      <c r="M104" s="21">
        <v>11.537591283035665</v>
      </c>
      <c r="N104" s="22">
        <v>22.3</v>
      </c>
      <c r="O104" s="21">
        <v>11.816003317217923</v>
      </c>
      <c r="P104" s="16"/>
      <c r="Q104" s="17">
        <v>0</v>
      </c>
      <c r="R104" s="41">
        <v>13.627794858046327</v>
      </c>
      <c r="S104" s="41">
        <v>14.021737580046523</v>
      </c>
      <c r="T104" s="21">
        <v>13.210056032533304</v>
      </c>
      <c r="U104" s="16">
        <v>4.7930453561972355</v>
      </c>
      <c r="V104" s="16">
        <v>4.1019399763052231</v>
      </c>
      <c r="W104" s="41">
        <v>11.5</v>
      </c>
      <c r="X104" s="26">
        <v>4.1138280023990994</v>
      </c>
      <c r="Y104" s="25">
        <v>8.709034189670362</v>
      </c>
      <c r="Z104" s="25">
        <v>39.709955273982004</v>
      </c>
      <c r="AA104" s="25">
        <v>56.179632560863574</v>
      </c>
      <c r="AB104" s="16">
        <v>20.3</v>
      </c>
      <c r="AC104" s="16"/>
      <c r="AD104" s="16">
        <v>9.6999999999999993</v>
      </c>
      <c r="AE104" s="16">
        <v>4.6352747465524526</v>
      </c>
      <c r="AF104" s="80">
        <v>18.177753661643013</v>
      </c>
      <c r="AG104" s="4">
        <f t="shared" ref="AG104:AG157" si="0">ROUND(AD104,1)</f>
        <v>9.6999999999999993</v>
      </c>
    </row>
    <row r="105" spans="3:33" x14ac:dyDescent="0.25">
      <c r="C105"/>
      <c r="D105"/>
      <c r="E105"/>
      <c r="J105" s="20">
        <v>104</v>
      </c>
      <c r="K105" s="16"/>
      <c r="L105" s="16"/>
      <c r="M105" s="21">
        <v>11.881501808777795</v>
      </c>
      <c r="N105" s="22">
        <v>22.9</v>
      </c>
      <c r="O105" s="21">
        <v>12.131235021164716</v>
      </c>
      <c r="P105" s="16"/>
      <c r="Q105" s="17">
        <v>0</v>
      </c>
      <c r="R105" s="41">
        <v>14.043490188545443</v>
      </c>
      <c r="S105" s="41">
        <v>14.453791346147312</v>
      </c>
      <c r="T105" s="21">
        <v>13.635401034340793</v>
      </c>
      <c r="U105" s="16">
        <v>4.9545834661362358</v>
      </c>
      <c r="V105" s="16">
        <v>4.2429440984384028</v>
      </c>
      <c r="W105" s="41">
        <v>11.7</v>
      </c>
      <c r="X105" s="26">
        <v>4.2421866649934827</v>
      </c>
      <c r="Y105" s="25">
        <v>8.9651660796606603</v>
      </c>
      <c r="Z105" s="25">
        <v>40.951349598776375</v>
      </c>
      <c r="AA105" s="16"/>
      <c r="AB105" s="16">
        <v>21</v>
      </c>
      <c r="AC105" s="16"/>
      <c r="AD105" s="16">
        <v>10</v>
      </c>
      <c r="AE105" s="16">
        <v>4.7930453561972355</v>
      </c>
      <c r="AF105" s="80">
        <v>18.726857321145541</v>
      </c>
      <c r="AG105" s="4">
        <f t="shared" si="0"/>
        <v>10</v>
      </c>
    </row>
    <row r="106" spans="3:33" x14ac:dyDescent="0.25">
      <c r="C106"/>
      <c r="D106"/>
      <c r="E106"/>
      <c r="J106" s="20">
        <v>105</v>
      </c>
      <c r="K106" s="16"/>
      <c r="L106" s="16"/>
      <c r="M106" s="21">
        <v>12.232224866438756</v>
      </c>
      <c r="N106" s="22">
        <v>23.6</v>
      </c>
      <c r="O106" s="21">
        <v>12.451738942107113</v>
      </c>
      <c r="P106" s="16"/>
      <c r="Q106" s="17">
        <v>0</v>
      </c>
      <c r="R106" s="41">
        <v>14.467705030511587</v>
      </c>
      <c r="S106" s="41">
        <v>14.894831728336252</v>
      </c>
      <c r="T106" s="21">
        <v>14.070173852778607</v>
      </c>
      <c r="U106" s="16">
        <v>5.1199415169050706</v>
      </c>
      <c r="V106" s="16">
        <v>4.3873760197209277</v>
      </c>
      <c r="W106" s="41">
        <v>12</v>
      </c>
      <c r="X106" s="26">
        <v>4.3732643163972753</v>
      </c>
      <c r="Y106" s="25">
        <v>9.2262712496507824</v>
      </c>
      <c r="Z106" s="25">
        <v>42.219113199676386</v>
      </c>
      <c r="AA106" s="16"/>
      <c r="AB106" s="16">
        <v>21.6</v>
      </c>
      <c r="AC106" s="16"/>
      <c r="AD106" s="16">
        <v>10.3</v>
      </c>
      <c r="AE106" s="16">
        <v>4.9545834661362358</v>
      </c>
      <c r="AF106" s="80">
        <v>19.287054444229973</v>
      </c>
      <c r="AG106" s="4">
        <f t="shared" si="0"/>
        <v>10.3</v>
      </c>
    </row>
    <row r="107" spans="3:33" x14ac:dyDescent="0.25">
      <c r="C107"/>
      <c r="D107"/>
      <c r="E107"/>
      <c r="J107" s="20">
        <v>106</v>
      </c>
      <c r="K107" s="16"/>
      <c r="L107" s="16"/>
      <c r="M107" s="21">
        <v>12.589828594356888</v>
      </c>
      <c r="N107" s="22">
        <v>24.3</v>
      </c>
      <c r="O107" s="21">
        <v>12.777551785240794</v>
      </c>
      <c r="P107" s="16"/>
      <c r="Q107" s="17">
        <v>0</v>
      </c>
      <c r="R107" s="41">
        <v>14.900530352334128</v>
      </c>
      <c r="S107" s="41">
        <v>15.344957385565742</v>
      </c>
      <c r="T107" s="21">
        <v>14.514490677854837</v>
      </c>
      <c r="U107" s="16">
        <v>5.2891721666685916</v>
      </c>
      <c r="V107" s="16">
        <v>4.535285231287526</v>
      </c>
      <c r="W107" s="41">
        <v>12.3</v>
      </c>
      <c r="X107" s="26">
        <v>4.5070918332178342</v>
      </c>
      <c r="Y107" s="25">
        <v>9.4923975196406936</v>
      </c>
      <c r="Z107" s="25">
        <v>43.513547055197044</v>
      </c>
      <c r="AA107" s="16"/>
      <c r="AB107" s="16">
        <v>22.2</v>
      </c>
      <c r="AC107" s="16"/>
      <c r="AD107" s="16">
        <v>10.7</v>
      </c>
      <c r="AE107" s="16">
        <v>5.1199415169050706</v>
      </c>
      <c r="AF107" s="80">
        <v>19.858460293027512</v>
      </c>
      <c r="AG107" s="4">
        <f t="shared" si="0"/>
        <v>10.7</v>
      </c>
    </row>
    <row r="108" spans="3:33" x14ac:dyDescent="0.25">
      <c r="C108"/>
      <c r="D108"/>
      <c r="E108"/>
      <c r="J108" s="20">
        <v>107</v>
      </c>
      <c r="K108" s="16"/>
      <c r="L108" s="16"/>
      <c r="M108" s="21">
        <v>12.954381156833588</v>
      </c>
      <c r="N108" s="22">
        <v>24.9</v>
      </c>
      <c r="O108" s="21">
        <v>13.108710159750879</v>
      </c>
      <c r="P108" s="16"/>
      <c r="Q108" s="17">
        <v>0</v>
      </c>
      <c r="R108" s="41">
        <v>15.342057217662386</v>
      </c>
      <c r="S108" s="41">
        <v>15.7950830427952</v>
      </c>
      <c r="T108" s="21">
        <v>14.968468009838542</v>
      </c>
      <c r="U108" s="16">
        <v>5.4623282900385002</v>
      </c>
      <c r="V108" s="16">
        <v>4.6867214595642723</v>
      </c>
      <c r="W108" s="41">
        <v>12.5</v>
      </c>
      <c r="X108" s="26">
        <v>4.6437001450405901</v>
      </c>
      <c r="Y108" s="25">
        <v>9.7635927096304247</v>
      </c>
      <c r="Z108" s="16"/>
      <c r="AA108" s="16"/>
      <c r="AB108" s="16">
        <v>22.9</v>
      </c>
      <c r="AC108" s="16"/>
      <c r="AD108" s="16">
        <v>11</v>
      </c>
      <c r="AE108" s="16">
        <v>5.2891721666685916</v>
      </c>
      <c r="AF108" s="80">
        <v>20.441190217695478</v>
      </c>
      <c r="AG108" s="4">
        <f t="shared" si="0"/>
        <v>11</v>
      </c>
    </row>
    <row r="109" spans="3:33" x14ac:dyDescent="0.25">
      <c r="C109"/>
      <c r="D109"/>
      <c r="E109"/>
      <c r="J109" s="20">
        <v>108</v>
      </c>
      <c r="K109" s="16"/>
      <c r="L109" s="16"/>
      <c r="M109" s="21">
        <v>13.325950743898263</v>
      </c>
      <c r="N109" s="22">
        <v>25.6</v>
      </c>
      <c r="O109" s="21">
        <v>13.445250579965736</v>
      </c>
      <c r="P109" s="16"/>
      <c r="Q109" s="17">
        <v>0</v>
      </c>
      <c r="R109" s="41">
        <v>15.792376784605544</v>
      </c>
      <c r="S109" s="41">
        <v>16.272859822712288</v>
      </c>
      <c r="T109" s="21">
        <v>15.432222657149493</v>
      </c>
      <c r="U109" s="16">
        <v>5.639462976908427</v>
      </c>
      <c r="V109" s="16">
        <v>4.8417346651517059</v>
      </c>
      <c r="W109" s="41">
        <v>12.8</v>
      </c>
      <c r="X109" s="26">
        <v>4.7831202340189307</v>
      </c>
      <c r="Y109" s="25">
        <v>10.039904639619992</v>
      </c>
      <c r="Z109" s="16"/>
      <c r="AA109" s="16"/>
      <c r="AB109" s="16">
        <v>23.5</v>
      </c>
      <c r="AC109" s="16"/>
      <c r="AD109" s="16">
        <v>11.3</v>
      </c>
      <c r="AE109" s="16">
        <v>5.4623282900385002</v>
      </c>
      <c r="AF109" s="80">
        <v>21.035359655653306</v>
      </c>
      <c r="AG109" s="4">
        <f t="shared" si="0"/>
        <v>11.3</v>
      </c>
    </row>
    <row r="110" spans="3:33" x14ac:dyDescent="0.25">
      <c r="C110"/>
      <c r="D110"/>
      <c r="E110"/>
      <c r="J110" s="20">
        <v>109</v>
      </c>
      <c r="K110" s="16"/>
      <c r="L110" s="16"/>
      <c r="M110" s="21">
        <v>13.704605571077449</v>
      </c>
      <c r="N110" s="22"/>
      <c r="O110" s="21">
        <v>13.787209466485489</v>
      </c>
      <c r="P110" s="16"/>
      <c r="Q110" s="17">
        <v>0</v>
      </c>
      <c r="R110" s="41">
        <v>16.251580304946057</v>
      </c>
      <c r="S110" s="41">
        <v>16.750834579083865</v>
      </c>
      <c r="T110" s="21">
        <v>15.905871734281471</v>
      </c>
      <c r="U110" s="16">
        <v>5.8206295313060741</v>
      </c>
      <c r="V110" s="16">
        <v>5.0003750417234052</v>
      </c>
      <c r="W110" s="41">
        <v>13.1</v>
      </c>
      <c r="X110" s="26">
        <v>4.925383134470863</v>
      </c>
      <c r="Y110" s="25">
        <v>10.321381129609325</v>
      </c>
      <c r="Z110" s="16"/>
      <c r="AA110" s="16"/>
      <c r="AB110" s="16">
        <v>24.2</v>
      </c>
      <c r="AC110" s="16"/>
      <c r="AD110" s="16">
        <v>11.7</v>
      </c>
      <c r="AE110" s="16">
        <v>5.639462976908427</v>
      </c>
      <c r="AF110" s="80">
        <v>21.641084130831846</v>
      </c>
      <c r="AG110" s="4">
        <f t="shared" si="0"/>
        <v>11.7</v>
      </c>
    </row>
    <row r="111" spans="3:33" x14ac:dyDescent="0.25">
      <c r="C111"/>
      <c r="D111"/>
      <c r="E111"/>
      <c r="J111" s="20">
        <v>110</v>
      </c>
      <c r="K111" s="16"/>
      <c r="L111" s="16"/>
      <c r="M111" s="21">
        <v>14.090413879168056</v>
      </c>
      <c r="N111" s="22"/>
      <c r="O111" s="21">
        <v>14.134623147287598</v>
      </c>
      <c r="P111" s="16"/>
      <c r="Q111" s="17">
        <v>0</v>
      </c>
      <c r="R111" s="21">
        <v>16.719106666285612</v>
      </c>
      <c r="S111" s="16">
        <v>17.238290561310571</v>
      </c>
      <c r="T111" s="21">
        <v>16.389532659759379</v>
      </c>
      <c r="U111" s="16">
        <v>6.0058814702622563</v>
      </c>
      <c r="V111" s="16">
        <v>5.1626930149402055</v>
      </c>
      <c r="W111" s="41">
        <v>13.4</v>
      </c>
      <c r="X111" s="26">
        <v>5.070519932482723</v>
      </c>
      <c r="Y111" s="25">
        <v>10.6080699995985</v>
      </c>
      <c r="Z111" s="16"/>
      <c r="AA111" s="16"/>
      <c r="AB111" s="16">
        <v>24.9</v>
      </c>
      <c r="AC111" s="16">
        <v>12.048640121098909</v>
      </c>
      <c r="AD111" s="16">
        <v>12</v>
      </c>
      <c r="AE111" s="16">
        <v>5.8206295313060741</v>
      </c>
      <c r="AF111" s="80">
        <v>22.258479252936461</v>
      </c>
      <c r="AG111" s="4">
        <f t="shared" si="0"/>
        <v>12</v>
      </c>
    </row>
    <row r="112" spans="3:33" x14ac:dyDescent="0.25">
      <c r="C112"/>
      <c r="D112"/>
      <c r="E112"/>
      <c r="J112" s="20">
        <v>111</v>
      </c>
      <c r="K112" s="16"/>
      <c r="L112" s="16"/>
      <c r="M112" s="21">
        <v>14.483443934014762</v>
      </c>
      <c r="N112" s="16"/>
      <c r="O112" s="21">
        <v>14.487527858808678</v>
      </c>
      <c r="P112" s="16"/>
      <c r="Q112" s="17">
        <v>0</v>
      </c>
      <c r="R112" s="21">
        <v>17.196350234708007</v>
      </c>
      <c r="S112" s="16">
        <v>17.735327080609782</v>
      </c>
      <c r="T112" s="21">
        <v>16.883323154128227</v>
      </c>
      <c r="U112" s="16">
        <v>6.1952725226960572</v>
      </c>
      <c r="V112" s="16">
        <v>5.3287392413792372</v>
      </c>
      <c r="W112" s="41">
        <v>13.7</v>
      </c>
      <c r="X112" s="26">
        <v>5.2185617655193166</v>
      </c>
      <c r="Y112" s="25">
        <v>10.900019069587433</v>
      </c>
      <c r="Z112" s="16"/>
      <c r="AA112" s="16"/>
      <c r="AB112" s="16">
        <v>25.6</v>
      </c>
      <c r="AC112" s="16">
        <v>12.384700717263227</v>
      </c>
      <c r="AD112" s="16">
        <v>12.4</v>
      </c>
      <c r="AE112" s="16">
        <v>6.0058814702622563</v>
      </c>
      <c r="AF112" s="80">
        <v>22.887660716722554</v>
      </c>
      <c r="AG112" s="4">
        <f t="shared" si="0"/>
        <v>12.4</v>
      </c>
    </row>
    <row r="113" spans="3:33" x14ac:dyDescent="0.25">
      <c r="C113"/>
      <c r="D113"/>
      <c r="E113"/>
      <c r="J113" s="20">
        <v>112</v>
      </c>
      <c r="K113" s="16"/>
      <c r="L113" s="16"/>
      <c r="M113" s="21">
        <v>14.883764026291317</v>
      </c>
      <c r="N113" s="16"/>
      <c r="O113" s="21">
        <v>14.845959747004487</v>
      </c>
      <c r="P113" s="16"/>
      <c r="Q113" s="17">
        <v>0</v>
      </c>
      <c r="R113" s="21">
        <v>17.682752496667085</v>
      </c>
      <c r="S113" s="16">
        <v>18.045711328942701</v>
      </c>
      <c r="T113" s="21">
        <v>17.387361237973312</v>
      </c>
      <c r="U113" s="16">
        <v>6.3888566283160166</v>
      </c>
      <c r="V113" s="16">
        <v>5.4985646074776566</v>
      </c>
      <c r="W113" s="41">
        <v>13.9</v>
      </c>
      <c r="X113" s="26">
        <v>5.3695398220405934</v>
      </c>
      <c r="Y113" s="25">
        <v>11.197276159576175</v>
      </c>
      <c r="Z113" s="16"/>
      <c r="AA113" s="16"/>
      <c r="AB113" s="16">
        <v>26.3</v>
      </c>
      <c r="AC113" s="16">
        <v>12.726994186525838</v>
      </c>
      <c r="AD113" s="16">
        <v>12.7</v>
      </c>
      <c r="AE113" s="16">
        <v>6.1952725226960572</v>
      </c>
      <c r="AF113" s="80">
        <v>23.528744301284391</v>
      </c>
      <c r="AG113" s="4">
        <f t="shared" si="0"/>
        <v>12.7</v>
      </c>
    </row>
    <row r="114" spans="3:33" x14ac:dyDescent="0.25">
      <c r="C114"/>
      <c r="D114"/>
      <c r="E114"/>
      <c r="J114" s="20">
        <v>113</v>
      </c>
      <c r="K114" s="16"/>
      <c r="L114" s="16"/>
      <c r="M114" s="21">
        <v>15.291442471285832</v>
      </c>
      <c r="N114" s="16"/>
      <c r="O114" s="21">
        <v>15.209954868387742</v>
      </c>
      <c r="P114" s="16"/>
      <c r="Q114" s="17">
        <v>0</v>
      </c>
      <c r="R114" s="21">
        <v>18.178405084222572</v>
      </c>
      <c r="S114" s="16">
        <v>18.495836986172201</v>
      </c>
      <c r="T114" s="21">
        <v>17.901765229971925</v>
      </c>
      <c r="U114" s="16">
        <v>6.5866879365369178</v>
      </c>
      <c r="V114" s="16">
        <v>5.6722202284906835</v>
      </c>
      <c r="W114" s="41">
        <v>14.2</v>
      </c>
      <c r="X114" s="26">
        <v>5.5234853411245401</v>
      </c>
      <c r="Y114" s="25">
        <v>11.499889089564734</v>
      </c>
      <c r="Z114" s="16"/>
      <c r="AA114" s="16"/>
      <c r="AB114" s="16">
        <v>27</v>
      </c>
      <c r="AC114" s="16">
        <v>13.075578928691328</v>
      </c>
      <c r="AD114" s="16">
        <v>13</v>
      </c>
      <c r="AE114" s="16">
        <v>6.3888566283160166</v>
      </c>
      <c r="AF114" s="80">
        <v>24.181845869355765</v>
      </c>
      <c r="AG114" s="4">
        <f t="shared" si="0"/>
        <v>13</v>
      </c>
    </row>
    <row r="115" spans="3:33" x14ac:dyDescent="0.25">
      <c r="C115"/>
      <c r="D115"/>
      <c r="E115"/>
      <c r="J115" s="20">
        <v>114</v>
      </c>
      <c r="K115" s="16"/>
      <c r="L115" s="16"/>
      <c r="M115" s="21">
        <v>15.706547608689867</v>
      </c>
      <c r="N115" s="16"/>
      <c r="O115" s="21">
        <v>15.579549191045526</v>
      </c>
      <c r="P115" s="16"/>
      <c r="Q115" s="17">
        <v>0</v>
      </c>
      <c r="R115" s="21">
        <v>18.683399719476252</v>
      </c>
      <c r="S115" s="16">
        <v>18.9459626434017</v>
      </c>
      <c r="T115" s="21">
        <v>18.426653744974303</v>
      </c>
      <c r="U115" s="16">
        <v>6.7888208054117003</v>
      </c>
      <c r="V115" s="16">
        <v>5.8497574474638219</v>
      </c>
      <c r="W115" s="41">
        <v>14.5</v>
      </c>
      <c r="X115" s="26">
        <v>5.6804296120964537</v>
      </c>
      <c r="Y115" s="25">
        <v>11.807905679553063</v>
      </c>
      <c r="Z115" s="16"/>
      <c r="AA115" s="16"/>
      <c r="AB115" s="16">
        <v>27.8</v>
      </c>
      <c r="AC115" s="16">
        <v>13.430513364344685</v>
      </c>
      <c r="AD115" s="16">
        <v>13.4</v>
      </c>
      <c r="AE115" s="16">
        <v>6.5866879365369178</v>
      </c>
      <c r="AF115" s="80">
        <v>24.847081366622664</v>
      </c>
      <c r="AG115" s="4">
        <f t="shared" si="0"/>
        <v>13.4</v>
      </c>
    </row>
    <row r="116" spans="3:33" x14ac:dyDescent="0.25">
      <c r="C116"/>
      <c r="D116"/>
      <c r="E116"/>
      <c r="J116" s="20">
        <v>115</v>
      </c>
      <c r="K116" s="16"/>
      <c r="L116" s="16"/>
      <c r="M116" s="21">
        <v>16.129147802390644</v>
      </c>
      <c r="N116" s="16"/>
      <c r="O116" s="21">
        <v>15.954778595635519</v>
      </c>
      <c r="P116" s="16"/>
      <c r="Q116" s="17">
        <v>0</v>
      </c>
      <c r="R116" s="21">
        <v>19.197828213862682</v>
      </c>
      <c r="S116" s="16">
        <v>19.396088300631199</v>
      </c>
      <c r="T116" s="21">
        <v>18.962145692113815</v>
      </c>
      <c r="U116" s="16">
        <v>6.9953098005782595</v>
      </c>
      <c r="V116" s="16">
        <v>6.0312278342183481</v>
      </c>
      <c r="W116" s="41">
        <v>14.8</v>
      </c>
      <c r="X116" s="26">
        <v>5.8404039741637233</v>
      </c>
      <c r="Y116" s="25">
        <v>12.121373749541217</v>
      </c>
      <c r="Z116" s="16"/>
      <c r="AA116" s="16"/>
      <c r="AB116" s="16">
        <v>28.5</v>
      </c>
      <c r="AC116" s="16">
        <v>13.791855934674858</v>
      </c>
      <c r="AD116" s="16">
        <v>13.8</v>
      </c>
      <c r="AE116" s="16">
        <v>6.7888208054117003</v>
      </c>
      <c r="AF116" s="80">
        <v>25.524566821047955</v>
      </c>
      <c r="AG116" s="4">
        <f t="shared" si="0"/>
        <v>13.8</v>
      </c>
    </row>
    <row r="117" spans="3:33" x14ac:dyDescent="0.25">
      <c r="C117"/>
      <c r="D117"/>
      <c r="E117"/>
      <c r="J117" s="20">
        <v>116</v>
      </c>
      <c r="K117" s="16"/>
      <c r="L117" s="16"/>
      <c r="M117" s="21">
        <v>16.559311440267642</v>
      </c>
      <c r="N117" s="16"/>
      <c r="O117" s="21">
        <v>16.335678876362817</v>
      </c>
      <c r="P117" s="16"/>
      <c r="Q117" s="17">
        <v>0</v>
      </c>
      <c r="R117" s="21">
        <v>19.721782467451138</v>
      </c>
      <c r="S117" s="21">
        <v>20.376078558110834</v>
      </c>
      <c r="T117" s="21">
        <v>19.508360272946682</v>
      </c>
      <c r="U117" s="16">
        <v>7.2062096942208456</v>
      </c>
      <c r="V117" s="16">
        <v>6.2166831843508081</v>
      </c>
      <c r="W117" s="41">
        <v>15.1</v>
      </c>
      <c r="X117" s="26">
        <v>6.0034398160569795</v>
      </c>
      <c r="Y117" s="25">
        <v>12.440341119529112</v>
      </c>
      <c r="Z117" s="16"/>
      <c r="AA117" s="16"/>
      <c r="AB117" s="16">
        <v>29.3</v>
      </c>
      <c r="AC117" s="16">
        <v>14.159665101301098</v>
      </c>
      <c r="AD117" s="16">
        <v>14.2</v>
      </c>
      <c r="AE117" s="16">
        <v>6.9953098005782595</v>
      </c>
      <c r="AF117" s="80">
        <v>26.214418342207104</v>
      </c>
      <c r="AG117" s="4">
        <f t="shared" si="0"/>
        <v>14.2</v>
      </c>
    </row>
    <row r="118" spans="3:33" x14ac:dyDescent="0.25">
      <c r="C118"/>
      <c r="D118"/>
      <c r="E118"/>
      <c r="J118" s="20">
        <v>117</v>
      </c>
      <c r="K118" s="16"/>
      <c r="L118" s="16"/>
      <c r="M118" s="21">
        <v>16.997106933992345</v>
      </c>
      <c r="N118" s="16"/>
      <c r="O118" s="21">
        <v>16.72228574193737</v>
      </c>
      <c r="P118" s="16"/>
      <c r="Q118" s="17">
        <v>0</v>
      </c>
      <c r="R118" s="21">
        <v>20.255354468259512</v>
      </c>
      <c r="S118" s="21">
        <v>20.932742257155923</v>
      </c>
      <c r="T118" s="21">
        <v>20.065416979618071</v>
      </c>
      <c r="U118" s="16">
        <v>7.4215754640455929</v>
      </c>
      <c r="V118" s="16">
        <v>6.4061755182450035</v>
      </c>
      <c r="W118" s="41">
        <v>15.4</v>
      </c>
      <c r="X118" s="26">
        <v>6.1695685756766006</v>
      </c>
      <c r="Y118" s="25">
        <v>12.764855609516852</v>
      </c>
      <c r="Z118" s="16"/>
      <c r="AA118" s="16"/>
      <c r="AB118" s="16">
        <v>30.1</v>
      </c>
      <c r="AC118" s="16">
        <v>14.533999346102313</v>
      </c>
      <c r="AD118" s="16">
        <v>14.6</v>
      </c>
      <c r="AE118" s="16">
        <v>7.2062096942208456</v>
      </c>
      <c r="AF118" s="80">
        <v>26.916752120635362</v>
      </c>
      <c r="AG118" s="4">
        <f t="shared" si="0"/>
        <v>14.6</v>
      </c>
    </row>
    <row r="119" spans="3:33" x14ac:dyDescent="0.25">
      <c r="C119"/>
      <c r="D119"/>
      <c r="E119"/>
      <c r="J119" s="20">
        <v>118</v>
      </c>
      <c r="K119" s="16"/>
      <c r="L119" s="16"/>
      <c r="M119" s="21">
        <v>17.44260271883067</v>
      </c>
      <c r="N119" s="16"/>
      <c r="O119" s="21">
        <v>17.114634816512599</v>
      </c>
      <c r="P119" s="16"/>
      <c r="Q119" s="17">
        <v>0</v>
      </c>
      <c r="R119" s="21">
        <v>20.798636291578934</v>
      </c>
      <c r="S119" s="21">
        <v>21.499681344581045</v>
      </c>
      <c r="T119" s="21">
        <v>20.633435593056575</v>
      </c>
      <c r="U119" s="16">
        <v>7.6414622922698321</v>
      </c>
      <c r="V119" s="16">
        <v>6.5997570800972172</v>
      </c>
      <c r="W119" s="41">
        <v>15.7</v>
      </c>
      <c r="X119" s="26">
        <v>6.3388217397447404</v>
      </c>
      <c r="Y119" s="25">
        <v>13.094965039504352</v>
      </c>
      <c r="Z119" s="16"/>
      <c r="AA119" s="16"/>
      <c r="AB119" s="16">
        <v>30.8</v>
      </c>
      <c r="AC119" s="16">
        <v>14.914917171049346</v>
      </c>
      <c r="AD119" s="16">
        <v>15</v>
      </c>
      <c r="AE119" s="16">
        <v>7.4215754640455929</v>
      </c>
      <c r="AF119" s="80">
        <v>27.631684427185085</v>
      </c>
      <c r="AG119" s="4">
        <f t="shared" si="0"/>
        <v>15</v>
      </c>
    </row>
    <row r="120" spans="3:33" x14ac:dyDescent="0.25">
      <c r="C120"/>
      <c r="D120"/>
      <c r="E120"/>
      <c r="J120" s="20">
        <v>119</v>
      </c>
      <c r="K120" s="16"/>
      <c r="L120" s="16"/>
      <c r="M120" s="21">
        <v>17.895867253450263</v>
      </c>
      <c r="N120" s="16"/>
      <c r="O120" s="21">
        <v>17.512761640605838</v>
      </c>
      <c r="P120" s="16"/>
      <c r="Q120" s="17">
        <v>0</v>
      </c>
      <c r="R120" s="21">
        <v>21.351720099309752</v>
      </c>
      <c r="S120" s="21">
        <v>22.076995999139065</v>
      </c>
      <c r="T120" s="21">
        <v>21.212536181195063</v>
      </c>
      <c r="U120" s="16">
        <v>7.8659255646253703</v>
      </c>
      <c r="V120" s="16">
        <v>6.7974803369538117</v>
      </c>
      <c r="W120" s="41">
        <v>16</v>
      </c>
      <c r="X120" s="26">
        <v>6.5112308434630615</v>
      </c>
      <c r="Y120" s="25">
        <v>13.430717229491639</v>
      </c>
      <c r="Z120" s="16"/>
      <c r="AA120" s="16"/>
      <c r="AB120" s="16">
        <v>31.7</v>
      </c>
      <c r="AC120" s="16">
        <v>15.302477098040013</v>
      </c>
      <c r="AD120" s="16">
        <v>15.4</v>
      </c>
      <c r="AE120" s="16">
        <v>7.6414622922698321</v>
      </c>
      <c r="AF120" s="80">
        <v>28.359331612394406</v>
      </c>
      <c r="AG120" s="4">
        <f t="shared" si="0"/>
        <v>15.4</v>
      </c>
    </row>
    <row r="121" spans="3:33" x14ac:dyDescent="0.25">
      <c r="C121"/>
      <c r="D121"/>
      <c r="E121"/>
      <c r="J121" s="20">
        <v>120</v>
      </c>
      <c r="K121" s="16"/>
      <c r="L121" s="16"/>
      <c r="M121" s="21">
        <v>18.35696901972921</v>
      </c>
      <c r="N121" s="16"/>
      <c r="O121" s="21">
        <v>17.916701672001018</v>
      </c>
      <c r="P121" s="16"/>
      <c r="Q121" s="17">
        <v>0</v>
      </c>
      <c r="R121" s="21">
        <v>21.914698139307891</v>
      </c>
      <c r="S121" s="21">
        <v>22.66478651851201</v>
      </c>
      <c r="T121" s="21">
        <v>21.802839097216737</v>
      </c>
      <c r="U121" s="16">
        <v>8.0950208693744337</v>
      </c>
      <c r="V121" s="16">
        <v>6.9993979777611282</v>
      </c>
      <c r="W121" s="41">
        <v>16.399999999999999</v>
      </c>
      <c r="X121" s="26">
        <v>6.6868274701754089</v>
      </c>
      <c r="Y121" s="25">
        <v>13.772159999478722</v>
      </c>
      <c r="Z121" s="16"/>
      <c r="AA121" s="16"/>
      <c r="AB121" s="16">
        <v>32.5</v>
      </c>
      <c r="AC121" s="16">
        <v>15.69673766873713</v>
      </c>
      <c r="AD121" s="16">
        <v>15.8</v>
      </c>
      <c r="AE121" s="16">
        <v>7.8659255646253703</v>
      </c>
      <c r="AF121" s="81"/>
      <c r="AG121" s="4">
        <f t="shared" si="0"/>
        <v>15.8</v>
      </c>
    </row>
    <row r="122" spans="3:33" x14ac:dyDescent="0.25">
      <c r="C122"/>
      <c r="D122"/>
      <c r="E122"/>
      <c r="J122" s="20">
        <v>121</v>
      </c>
      <c r="K122" s="16"/>
      <c r="L122" s="16"/>
      <c r="M122" s="21">
        <v>18.825976522569167</v>
      </c>
      <c r="N122" s="16"/>
      <c r="O122" s="21">
        <v>18.32649028663398</v>
      </c>
      <c r="P122" s="16"/>
      <c r="Q122" s="17">
        <v>0</v>
      </c>
      <c r="R122" s="21">
        <v>22.487662744741758</v>
      </c>
      <c r="S122" s="21">
        <v>23.263153318451376</v>
      </c>
      <c r="T122" s="21">
        <v>22.404464977827498</v>
      </c>
      <c r="U122" s="16">
        <v>8.3288039963392393</v>
      </c>
      <c r="V122" s="16">
        <v>7.2055629124273217</v>
      </c>
      <c r="W122" s="41"/>
      <c r="X122" s="26">
        <v>6.8656432510358965</v>
      </c>
      <c r="Y122" s="25">
        <v>14.119341169465589</v>
      </c>
      <c r="Z122" s="16"/>
      <c r="AA122" s="16"/>
      <c r="AB122" s="16">
        <v>33.299999999999997</v>
      </c>
      <c r="AC122" s="16">
        <v>16.097757444408735</v>
      </c>
      <c r="AD122" s="16">
        <v>16.2</v>
      </c>
      <c r="AE122" s="16">
        <v>8.0950208693744337</v>
      </c>
      <c r="AF122" s="81"/>
      <c r="AG122" s="4">
        <f t="shared" si="0"/>
        <v>16.2</v>
      </c>
    </row>
    <row r="123" spans="3:33" ht="15" customHeight="1" x14ac:dyDescent="0.25">
      <c r="C123"/>
      <c r="D123"/>
      <c r="E123"/>
      <c r="J123" s="20">
        <v>122</v>
      </c>
      <c r="K123" s="16"/>
      <c r="L123" s="16"/>
      <c r="M123" s="21">
        <v>19.302958289711228</v>
      </c>
      <c r="N123" s="16"/>
      <c r="O123" s="21">
        <v>18.74216277946136</v>
      </c>
      <c r="P123" s="16"/>
      <c r="Q123" s="17">
        <v>0</v>
      </c>
      <c r="R123" s="21">
        <v>23.070706333458897</v>
      </c>
      <c r="S123" s="21">
        <v>23.87219693193077</v>
      </c>
      <c r="T123" s="21">
        <v>23.017534741552996</v>
      </c>
      <c r="U123" s="16">
        <v>8.5673309359438825</v>
      </c>
      <c r="V123" s="16">
        <v>7.4160282708961942</v>
      </c>
      <c r="W123" s="41"/>
      <c r="X123" s="26">
        <v>7.047709864681968</v>
      </c>
      <c r="Y123" s="25">
        <v>14.472308559452213</v>
      </c>
      <c r="Z123" s="16"/>
      <c r="AA123" s="16"/>
      <c r="AB123" s="16">
        <v>34.200000000000003</v>
      </c>
      <c r="AC123" s="16">
        <v>16.505595005771347</v>
      </c>
      <c r="AD123" s="16">
        <v>16.600000000000001</v>
      </c>
      <c r="AE123" s="16">
        <v>8.3288039963392393</v>
      </c>
      <c r="AF123" s="81"/>
      <c r="AG123" s="4">
        <f t="shared" si="0"/>
        <v>16.600000000000001</v>
      </c>
    </row>
    <row r="124" spans="3:33" x14ac:dyDescent="0.25">
      <c r="C124"/>
      <c r="D124"/>
      <c r="E124"/>
      <c r="J124" s="20">
        <v>123</v>
      </c>
      <c r="K124" s="16"/>
      <c r="L124" s="16"/>
      <c r="M124" s="21">
        <v>19.787982871554423</v>
      </c>
      <c r="N124" s="16"/>
      <c r="O124" s="21">
        <v>19.163754365312869</v>
      </c>
      <c r="P124" s="16"/>
      <c r="Q124" s="17">
        <v>0</v>
      </c>
      <c r="R124" s="21">
        <v>23.663921407363208</v>
      </c>
      <c r="S124" s="21">
        <v>24.492018008312876</v>
      </c>
      <c r="T124" s="21">
        <v>23.642169587058998</v>
      </c>
      <c r="U124" s="16">
        <v>8.8106578782687457</v>
      </c>
      <c r="V124" s="16">
        <v>7.6308474022322725</v>
      </c>
      <c r="W124" s="41"/>
      <c r="X124" s="26">
        <v>7.2330590369122296</v>
      </c>
      <c r="Y124" s="25">
        <v>14.83110998943863</v>
      </c>
      <c r="Z124" s="16"/>
      <c r="AA124" s="16"/>
      <c r="AB124" s="16">
        <v>35</v>
      </c>
      <c r="AC124" s="16">
        <v>16.920308952835551</v>
      </c>
      <c r="AD124" s="16">
        <v>17</v>
      </c>
      <c r="AE124" s="16">
        <v>8.5673309359438825</v>
      </c>
      <c r="AF124" s="81"/>
      <c r="AG124" s="4">
        <f t="shared" si="0"/>
        <v>17</v>
      </c>
    </row>
    <row r="125" spans="3:33" x14ac:dyDescent="0.25">
      <c r="C125"/>
      <c r="D125"/>
      <c r="E125"/>
      <c r="J125" s="20">
        <v>124</v>
      </c>
      <c r="K125" s="16"/>
      <c r="L125" s="16"/>
      <c r="M125" s="21">
        <v>20.281118840977438</v>
      </c>
      <c r="N125" s="16"/>
      <c r="O125" s="21">
        <v>19.591300179727838</v>
      </c>
      <c r="P125" s="16"/>
      <c r="Q125" s="17">
        <v>0</v>
      </c>
      <c r="R125" s="21">
        <v>24.267400551801277</v>
      </c>
      <c r="S125" s="21">
        <v>25.122717312528376</v>
      </c>
      <c r="T125" s="21">
        <v>24.278490991496788</v>
      </c>
      <c r="U125" s="16">
        <v>9.0588412121173327</v>
      </c>
      <c r="V125" s="16">
        <v>7.8500738737173634</v>
      </c>
      <c r="W125" s="41"/>
      <c r="X125" s="26">
        <v>7.4217225403693856</v>
      </c>
      <c r="Y125" s="25"/>
      <c r="Z125" s="16"/>
      <c r="AA125" s="16"/>
      <c r="AB125" s="16">
        <v>35.9</v>
      </c>
      <c r="AC125" s="16">
        <v>17.341957904754199</v>
      </c>
      <c r="AD125" s="16">
        <v>17.5</v>
      </c>
      <c r="AE125" s="16">
        <v>8.8106578782687457</v>
      </c>
      <c r="AF125" s="81"/>
      <c r="AG125" s="4">
        <f t="shared" si="0"/>
        <v>17.5</v>
      </c>
    </row>
    <row r="126" spans="3:33" x14ac:dyDescent="0.25">
      <c r="C126"/>
      <c r="D126"/>
      <c r="E126"/>
      <c r="J126" s="20">
        <v>125</v>
      </c>
      <c r="K126" s="16"/>
      <c r="L126" s="16"/>
      <c r="M126" s="21">
        <v>20.782434793163304</v>
      </c>
      <c r="N126" s="16"/>
      <c r="O126" s="21">
        <v>20.024835279775964</v>
      </c>
      <c r="P126" s="16"/>
      <c r="Q126" s="17">
        <v>0</v>
      </c>
      <c r="R126" s="21">
        <v>24.88123643495819</v>
      </c>
      <c r="S126" s="21">
        <v>25.764395724266929</v>
      </c>
      <c r="T126" s="21">
        <v>24.926620708870704</v>
      </c>
      <c r="U126" s="16">
        <v>9.3119375240945512</v>
      </c>
      <c r="V126" s="16">
        <v>8.0737614699581037</v>
      </c>
      <c r="W126" s="41"/>
      <c r="X126" s="26">
        <v>7.6137321942275076</v>
      </c>
      <c r="Y126" s="25"/>
      <c r="Z126" s="16"/>
      <c r="AA126" s="16"/>
      <c r="AB126" s="16">
        <v>36.799999999999997</v>
      </c>
      <c r="AC126" s="16">
        <v>17.770600499672799</v>
      </c>
      <c r="AD126" s="16">
        <v>17.899999999999999</v>
      </c>
      <c r="AE126" s="16">
        <v>9.0588412121173327</v>
      </c>
      <c r="AF126" s="81"/>
      <c r="AG126" s="4">
        <f t="shared" si="0"/>
        <v>17.899999999999999</v>
      </c>
    </row>
    <row r="127" spans="3:33" x14ac:dyDescent="0.25">
      <c r="C127"/>
      <c r="D127"/>
      <c r="E127"/>
      <c r="J127" s="20">
        <v>126</v>
      </c>
      <c r="K127" s="16"/>
      <c r="L127" s="16"/>
      <c r="M127" s="21">
        <v>21.291999345426614</v>
      </c>
      <c r="N127" s="16"/>
      <c r="O127" s="21">
        <v>20.464394644863948</v>
      </c>
      <c r="P127" s="16"/>
      <c r="Q127" s="17">
        <v>0</v>
      </c>
      <c r="R127" s="21">
        <v>25.505521807262848</v>
      </c>
      <c r="S127" s="21">
        <v>26.417154237181428</v>
      </c>
      <c r="T127" s="21">
        <v>25.586680768428888</v>
      </c>
      <c r="U127" s="16">
        <v>9.5700035976972746</v>
      </c>
      <c r="V127" s="16">
        <v>8.3019641920043536</v>
      </c>
      <c r="W127" s="41"/>
      <c r="X127" s="26">
        <v>7.8091198638843178</v>
      </c>
      <c r="Y127" s="25"/>
      <c r="Z127" s="16"/>
      <c r="AA127" s="16"/>
      <c r="AB127" s="16">
        <v>37.700000000000003</v>
      </c>
      <c r="AC127" s="16">
        <v>18.206295394582529</v>
      </c>
      <c r="AD127" s="16">
        <v>18.399999999999999</v>
      </c>
      <c r="AE127" s="16">
        <v>9.3119375240945512</v>
      </c>
      <c r="AF127" s="81"/>
      <c r="AG127" s="4">
        <f t="shared" si="0"/>
        <v>18.399999999999999</v>
      </c>
    </row>
    <row r="128" spans="3:33" x14ac:dyDescent="0.25">
      <c r="C128"/>
      <c r="D128"/>
      <c r="E128"/>
      <c r="J128" s="20">
        <v>127</v>
      </c>
      <c r="K128" s="16"/>
      <c r="L128" s="16"/>
      <c r="M128" s="21">
        <v>21.809881137043199</v>
      </c>
      <c r="N128" s="16"/>
      <c r="O128" s="21">
        <v>20.91001317752589</v>
      </c>
      <c r="P128" s="16"/>
      <c r="Q128" s="17">
        <v>0</v>
      </c>
      <c r="R128" s="21">
        <v>26.140349500802049</v>
      </c>
      <c r="S128" s="21">
        <v>27.081093958103182</v>
      </c>
      <c r="T128" s="21">
        <v>26.258793473075936</v>
      </c>
      <c r="U128" s="16">
        <v>9.8330964124157703</v>
      </c>
      <c r="V128" s="16">
        <v>8.534736256478082</v>
      </c>
      <c r="W128" s="41"/>
      <c r="X128" s="26">
        <v>8.0079174606575361</v>
      </c>
      <c r="Y128" s="25"/>
      <c r="Z128" s="16"/>
      <c r="AA128" s="16"/>
      <c r="AB128" s="16">
        <v>38.6</v>
      </c>
      <c r="AC128" s="16">
        <v>18.649101265175521</v>
      </c>
      <c r="AD128" s="16">
        <v>18.8</v>
      </c>
      <c r="AE128" s="16">
        <v>9.5700035976972746</v>
      </c>
      <c r="AF128" s="81"/>
      <c r="AG128" s="4">
        <f t="shared" si="0"/>
        <v>18.8</v>
      </c>
    </row>
    <row r="129" spans="3:33" x14ac:dyDescent="0.25">
      <c r="C129"/>
      <c r="D129"/>
      <c r="E129"/>
      <c r="J129" s="20">
        <v>128</v>
      </c>
      <c r="K129" s="16"/>
      <c r="L129" s="16"/>
      <c r="M129" s="21">
        <v>22.336148829083239</v>
      </c>
      <c r="N129" s="16"/>
      <c r="O129" s="21">
        <v>21.361725704201326</v>
      </c>
      <c r="P129" s="16"/>
      <c r="Q129" s="17">
        <v>0</v>
      </c>
      <c r="R129" s="21">
        <v>26.785812428743448</v>
      </c>
      <c r="S129" s="21">
        <v>27.756316106268866</v>
      </c>
      <c r="T129" s="21">
        <v>26.943081397807497</v>
      </c>
      <c r="U129" s="16">
        <v>10.101273142846805</v>
      </c>
      <c r="V129" s="16">
        <v>8.7721320947129762</v>
      </c>
      <c r="W129" s="41"/>
      <c r="X129" s="26">
        <v>8.2101569414859306</v>
      </c>
      <c r="Y129" s="25"/>
      <c r="Z129" s="16"/>
      <c r="AA129" s="16"/>
      <c r="AB129" s="16">
        <v>39.6</v>
      </c>
      <c r="AC129" s="16">
        <v>19.099076805702079</v>
      </c>
      <c r="AD129" s="16">
        <v>19.3</v>
      </c>
      <c r="AE129" s="16">
        <v>9.8330964124157703</v>
      </c>
      <c r="AF129" s="81"/>
      <c r="AG129" s="4">
        <f t="shared" si="0"/>
        <v>19.3</v>
      </c>
    </row>
    <row r="130" spans="3:33" x14ac:dyDescent="0.25">
      <c r="C130"/>
      <c r="D130"/>
      <c r="E130"/>
      <c r="J130" s="20">
        <v>129</v>
      </c>
      <c r="K130" s="16"/>
      <c r="L130" s="16"/>
      <c r="M130" s="21">
        <v>22.870871104246376</v>
      </c>
      <c r="N130" s="16"/>
      <c r="O130" s="21">
        <v>21.819566975997699</v>
      </c>
      <c r="P130" s="16"/>
      <c r="Q130" s="17">
        <v>0</v>
      </c>
      <c r="R130" s="21">
        <v>27.442003584767068</v>
      </c>
      <c r="S130" s="21">
        <v>28.44292201255907</v>
      </c>
      <c r="T130" s="21">
        <v>27.639667388165673</v>
      </c>
      <c r="U130" s="16">
        <v>10.374591157817374</v>
      </c>
      <c r="V130" s="16">
        <v>9.0142063519038391</v>
      </c>
      <c r="W130" s="41"/>
      <c r="X130" s="26">
        <v>8.4158703086344566</v>
      </c>
      <c r="Y130" s="25"/>
      <c r="Z130" s="16"/>
      <c r="AA130" s="16"/>
      <c r="AB130" s="16">
        <v>40.5</v>
      </c>
      <c r="AC130" s="16">
        <v>19.556280728830728</v>
      </c>
      <c r="AD130" s="16">
        <v>19.7</v>
      </c>
      <c r="AE130" s="16">
        <v>10.101273142846805</v>
      </c>
      <c r="AF130" s="81"/>
      <c r="AG130" s="4">
        <f t="shared" si="0"/>
        <v>19.7</v>
      </c>
    </row>
    <row r="131" spans="3:33" x14ac:dyDescent="0.25">
      <c r="C131"/>
      <c r="D131"/>
      <c r="E131"/>
      <c r="J131" s="20">
        <v>130</v>
      </c>
      <c r="K131" s="16"/>
      <c r="L131" s="16"/>
      <c r="M131" s="21">
        <v>23.414116666699208</v>
      </c>
      <c r="N131" s="16"/>
      <c r="O131" s="21">
        <v>22.283571669440139</v>
      </c>
      <c r="P131" s="16"/>
      <c r="Q131" s="17">
        <v>0</v>
      </c>
      <c r="R131" s="21">
        <v>28.109016042505143</v>
      </c>
      <c r="S131" s="21">
        <v>29.141013118747672</v>
      </c>
      <c r="T131" s="21">
        <v>28.348674558715928</v>
      </c>
      <c r="U131" s="16">
        <v>10.653108019519474</v>
      </c>
      <c r="V131" s="16">
        <v>9.2610138862663138</v>
      </c>
      <c r="W131" s="41"/>
      <c r="X131" s="26">
        <v>8.6250896094036982</v>
      </c>
      <c r="Y131" s="25"/>
      <c r="Z131" s="16"/>
      <c r="AA131" s="16"/>
      <c r="AB131" s="16">
        <v>41.5</v>
      </c>
      <c r="AC131" s="16">
        <v>20.020771765509561</v>
      </c>
      <c r="AD131" s="16">
        <v>20.3</v>
      </c>
      <c r="AE131" s="16">
        <v>10.374591157817374</v>
      </c>
      <c r="AF131" s="81"/>
      <c r="AG131" s="4">
        <f t="shared" si="0"/>
        <v>20.3</v>
      </c>
    </row>
    <row r="132" spans="3:33" x14ac:dyDescent="0.25">
      <c r="C132"/>
      <c r="D132"/>
      <c r="E132"/>
      <c r="J132" s="20">
        <v>131</v>
      </c>
      <c r="K132" s="16"/>
      <c r="L132" s="16"/>
      <c r="M132" s="21">
        <v>23.965954241915661</v>
      </c>
      <c r="N132" s="16"/>
      <c r="O132" s="21">
        <v>22.753774387208114</v>
      </c>
      <c r="P132" s="16"/>
      <c r="Q132" s="17">
        <v>0</v>
      </c>
      <c r="R132" s="21">
        <v>28.786942954990426</v>
      </c>
      <c r="S132" s="21">
        <v>29.850690976762088</v>
      </c>
      <c r="T132" s="21">
        <v>29.070226291543335</v>
      </c>
      <c r="U132" s="16">
        <v>10.936881482655208</v>
      </c>
      <c r="V132" s="16">
        <v>9.5126097682062341</v>
      </c>
      <c r="W132" s="41"/>
      <c r="X132" s="26">
        <v>8.837846935843471</v>
      </c>
      <c r="Y132" s="25"/>
      <c r="Z132" s="16"/>
      <c r="AA132" s="16"/>
      <c r="AB132" s="16">
        <v>42.5</v>
      </c>
      <c r="AC132" s="16">
        <v>20.492608664830588</v>
      </c>
      <c r="AD132" s="16">
        <v>20.8</v>
      </c>
      <c r="AE132" s="16">
        <v>10.653108019519474</v>
      </c>
      <c r="AF132" s="81"/>
      <c r="AG132" s="4">
        <f t="shared" si="0"/>
        <v>20.8</v>
      </c>
    </row>
    <row r="133" spans="3:33" x14ac:dyDescent="0.25">
      <c r="C133"/>
      <c r="D133"/>
      <c r="E133"/>
      <c r="J133" s="20">
        <v>132</v>
      </c>
      <c r="K133" s="16"/>
      <c r="L133" s="16"/>
      <c r="M133" s="21">
        <v>24.526452576519709</v>
      </c>
      <c r="N133" s="16"/>
      <c r="O133" s="21">
        <v>23.712911941536984</v>
      </c>
      <c r="P133" s="16"/>
      <c r="Q133" s="17">
        <v>0</v>
      </c>
      <c r="R133" s="21">
        <v>29.475877554112195</v>
      </c>
      <c r="S133" s="21">
        <v>30.572057247954341</v>
      </c>
      <c r="T133" s="21">
        <v>29.804446234769696</v>
      </c>
      <c r="U133" s="16">
        <v>11.225969493592334</v>
      </c>
      <c r="V133" s="16">
        <v>9.7690492794986596</v>
      </c>
      <c r="W133" s="41"/>
      <c r="X133" s="26">
        <v>9.0541744244701619</v>
      </c>
      <c r="Y133" s="25"/>
      <c r="Z133" s="16"/>
      <c r="AA133" s="16"/>
      <c r="AB133" s="16">
        <v>43.5</v>
      </c>
      <c r="AC133" s="16">
        <v>20.971850193895403</v>
      </c>
      <c r="AD133" s="16">
        <v>21.2</v>
      </c>
      <c r="AE133" s="16">
        <v>10.936881482655208</v>
      </c>
      <c r="AF133" s="81"/>
      <c r="AG133" s="4">
        <f t="shared" si="0"/>
        <v>21.2</v>
      </c>
    </row>
    <row r="134" spans="3:33" x14ac:dyDescent="0.25">
      <c r="C134"/>
      <c r="D134"/>
      <c r="E134"/>
      <c r="J134" s="20">
        <v>133</v>
      </c>
      <c r="K134" s="16"/>
      <c r="L134" s="16"/>
      <c r="M134" s="21">
        <v>25.095680438130294</v>
      </c>
      <c r="N134" s="16"/>
      <c r="O134" s="21">
        <v>24.201915620676534</v>
      </c>
      <c r="P134" s="16"/>
      <c r="Q134" s="17">
        <v>0</v>
      </c>
      <c r="R134" s="21">
        <v>30.175913150080309</v>
      </c>
      <c r="S134" s="21">
        <v>31.305213702381952</v>
      </c>
      <c r="T134" s="21">
        <v>30.551458301089539</v>
      </c>
      <c r="U134" s="16">
        <v>11.520430189529916</v>
      </c>
      <c r="V134" s="16">
        <v>10.030387912476359</v>
      </c>
      <c r="W134" s="41"/>
      <c r="X134" s="26">
        <v>9.274104255988382</v>
      </c>
      <c r="Y134" s="25"/>
      <c r="Z134" s="16"/>
      <c r="AA134" s="16"/>
      <c r="AB134" s="16">
        <v>44.5</v>
      </c>
      <c r="AC134" s="16">
        <v>21.458555137683309</v>
      </c>
      <c r="AD134" s="16">
        <v>21.8</v>
      </c>
      <c r="AE134" s="16">
        <v>11.225969493592334</v>
      </c>
      <c r="AF134" s="81"/>
      <c r="AG134" s="4">
        <f t="shared" si="0"/>
        <v>21.8</v>
      </c>
    </row>
    <row r="135" spans="3:33" x14ac:dyDescent="0.25">
      <c r="C135"/>
      <c r="D135"/>
      <c r="E135"/>
      <c r="J135" s="20">
        <v>134</v>
      </c>
      <c r="K135" s="16"/>
      <c r="L135" s="16"/>
      <c r="M135" s="21">
        <v>25.673706615208449</v>
      </c>
      <c r="N135" s="16"/>
      <c r="O135" s="21">
        <v>24.697255010684202</v>
      </c>
      <c r="P135" s="16"/>
      <c r="Q135" s="17">
        <v>0</v>
      </c>
      <c r="R135" s="21">
        <v>30.887143130896892</v>
      </c>
      <c r="S135" s="21">
        <v>32.050262218099562</v>
      </c>
      <c r="T135" s="21">
        <v>31.311386666325436</v>
      </c>
      <c r="U135" s="16">
        <v>11.820321897673878</v>
      </c>
      <c r="V135" s="16">
        <v>10.296681369227352</v>
      </c>
      <c r="W135" s="41"/>
      <c r="X135" s="26">
        <v>9.4976686550161471</v>
      </c>
      <c r="Y135" s="25"/>
      <c r="Z135" s="16"/>
      <c r="AA135" s="16"/>
      <c r="AB135" s="16">
        <v>45.5</v>
      </c>
      <c r="AC135" s="16">
        <v>21.952782298921218</v>
      </c>
      <c r="AD135" s="16">
        <v>22.3</v>
      </c>
      <c r="AE135" s="16">
        <v>11.520430189529916</v>
      </c>
      <c r="AF135" s="81"/>
      <c r="AG135" s="4">
        <f t="shared" si="0"/>
        <v>22.3</v>
      </c>
    </row>
    <row r="136" spans="3:33" x14ac:dyDescent="0.25">
      <c r="C136"/>
      <c r="D136"/>
      <c r="E136"/>
      <c r="J136" s="20">
        <v>135</v>
      </c>
      <c r="K136" s="16"/>
      <c r="L136" s="16"/>
      <c r="M136" s="21">
        <v>26.260599916907033</v>
      </c>
      <c r="N136" s="16"/>
      <c r="O136" s="21">
        <v>25.198964355616404</v>
      </c>
      <c r="P136" s="16"/>
      <c r="Q136" s="17">
        <v>0</v>
      </c>
      <c r="R136" s="21">
        <v>31.60966096183569</v>
      </c>
      <c r="S136" s="21">
        <v>32.807304780460228</v>
      </c>
      <c r="T136" s="21">
        <v>32.084355768001963</v>
      </c>
      <c r="U136" s="16">
        <v>12.125703134422556</v>
      </c>
      <c r="V136" s="16">
        <v>10.56798556080196</v>
      </c>
      <c r="W136" s="41"/>
      <c r="X136" s="26">
        <v>9.7248998898139369</v>
      </c>
      <c r="Y136" s="25"/>
      <c r="Z136" s="16"/>
      <c r="AA136" s="16"/>
      <c r="AB136" s="16">
        <v>46.6</v>
      </c>
      <c r="AC136" s="16">
        <v>22.454590497955575</v>
      </c>
      <c r="AD136" s="16">
        <v>22.8</v>
      </c>
      <c r="AE136" s="16">
        <v>11.820321897673878</v>
      </c>
      <c r="AF136" s="81"/>
      <c r="AG136" s="4">
        <f t="shared" si="0"/>
        <v>22.8</v>
      </c>
    </row>
    <row r="137" spans="3:33" x14ac:dyDescent="0.25">
      <c r="C137"/>
      <c r="D137"/>
      <c r="E137"/>
      <c r="J137" s="20">
        <v>136</v>
      </c>
      <c r="K137" s="16"/>
      <c r="L137" s="16"/>
      <c r="M137" s="21">
        <v>26.85642917292234</v>
      </c>
      <c r="N137" s="16"/>
      <c r="O137" s="21">
        <v>25.707077829842628</v>
      </c>
      <c r="P137" s="16"/>
      <c r="Q137" s="17">
        <v>0</v>
      </c>
      <c r="R137" s="21">
        <v>32.343560184928265</v>
      </c>
      <c r="S137" s="21">
        <v>33.57644348142621</v>
      </c>
      <c r="T137" s="21">
        <v>32.870490303938226</v>
      </c>
      <c r="U137" s="16">
        <v>12.43663260456127</v>
      </c>
      <c r="V137" s="16">
        <v>10.844356606428292</v>
      </c>
      <c r="W137" s="41"/>
      <c r="X137" s="26">
        <v>9.9558302720175664</v>
      </c>
      <c r="Y137" s="25"/>
      <c r="Z137" s="16"/>
      <c r="AA137" s="16"/>
      <c r="AB137" s="16">
        <v>47.6</v>
      </c>
      <c r="AC137" s="16"/>
      <c r="AD137" s="16">
        <v>23.4</v>
      </c>
      <c r="AE137" s="16">
        <v>12.125703134422556</v>
      </c>
      <c r="AF137" s="81"/>
      <c r="AG137" s="4">
        <f t="shared" si="0"/>
        <v>23.4</v>
      </c>
    </row>
    <row r="138" spans="3:33" x14ac:dyDescent="0.25">
      <c r="C138"/>
      <c r="D138"/>
      <c r="E138"/>
      <c r="J138" s="20">
        <v>137</v>
      </c>
      <c r="K138" s="16"/>
      <c r="L138" s="16"/>
      <c r="M138" s="21">
        <v>27.461263233348141</v>
      </c>
      <c r="N138" s="16"/>
      <c r="O138" s="21">
        <v>26.221629538697922</v>
      </c>
      <c r="P138" s="16"/>
      <c r="Q138" s="17">
        <v>0</v>
      </c>
      <c r="R138" s="21">
        <v>33.088934418458166</v>
      </c>
      <c r="S138" s="21">
        <v>34.357780518889513</v>
      </c>
      <c r="T138" s="21">
        <v>33.669915230857889</v>
      </c>
      <c r="U138" s="16">
        <v>12.753169200466829</v>
      </c>
      <c r="V138" s="16">
        <v>11.125850832736758</v>
      </c>
      <c r="W138" s="41"/>
      <c r="X138" s="16"/>
      <c r="Y138" s="25"/>
      <c r="Z138" s="16"/>
      <c r="AA138" s="16"/>
      <c r="AB138" s="16">
        <v>48.7</v>
      </c>
      <c r="AC138" s="16"/>
      <c r="AD138" s="16">
        <v>24</v>
      </c>
      <c r="AE138" s="16">
        <v>12.43663260456127</v>
      </c>
      <c r="AF138" s="81"/>
      <c r="AG138" s="4">
        <f t="shared" si="0"/>
        <v>24</v>
      </c>
    </row>
    <row r="139" spans="3:33" x14ac:dyDescent="0.25">
      <c r="C139"/>
      <c r="D139"/>
      <c r="E139"/>
      <c r="J139" s="20">
        <v>138</v>
      </c>
      <c r="K139" s="16"/>
      <c r="L139" s="16"/>
      <c r="M139" s="21">
        <v>28.075170968531324</v>
      </c>
      <c r="N139" s="16"/>
      <c r="O139" s="21">
        <v>26.742653519125287</v>
      </c>
      <c r="P139" s="16"/>
      <c r="Q139" s="17">
        <v>0</v>
      </c>
      <c r="R139" s="21">
        <v>33.84587735646133</v>
      </c>
      <c r="S139" s="21">
        <v>35.15141819600197</v>
      </c>
      <c r="T139" s="21">
        <v>34.482755763017181</v>
      </c>
      <c r="U139" s="16">
        <v>13.075372001320838</v>
      </c>
      <c r="V139" s="16">
        <v>11.412524772993002</v>
      </c>
      <c r="W139" s="41"/>
      <c r="X139" s="16"/>
      <c r="Y139" s="25"/>
      <c r="Z139" s="16"/>
      <c r="AA139" s="16"/>
      <c r="AB139" s="16">
        <v>49.8</v>
      </c>
      <c r="AC139" s="16"/>
      <c r="AD139" s="16">
        <v>24.5</v>
      </c>
      <c r="AE139" s="16">
        <v>12.753169200466829</v>
      </c>
      <c r="AF139" s="81"/>
      <c r="AG139" s="4">
        <f t="shared" si="0"/>
        <v>24.5</v>
      </c>
    </row>
    <row r="140" spans="3:33" x14ac:dyDescent="0.25">
      <c r="C140"/>
      <c r="D140"/>
      <c r="E140"/>
      <c r="J140" s="20">
        <v>139</v>
      </c>
      <c r="K140" s="16"/>
      <c r="L140" s="16"/>
      <c r="M140" s="21">
        <v>28.698221268930585</v>
      </c>
      <c r="N140" s="16"/>
      <c r="O140" s="21">
        <v>27.270183740306084</v>
      </c>
      <c r="P140" s="16"/>
      <c r="Q140" s="17">
        <v>0</v>
      </c>
      <c r="R140" s="21">
        <v>34.614482768233977</v>
      </c>
      <c r="S140" s="21">
        <v>35.95745892051351</v>
      </c>
      <c r="T140" s="21">
        <v>35.309137370849854</v>
      </c>
      <c r="U140" s="16">
        <v>13.40330027233245</v>
      </c>
      <c r="V140" s="16">
        <v>11.704435166339545</v>
      </c>
      <c r="W140" s="41"/>
      <c r="X140" s="16"/>
      <c r="Y140" s="25"/>
      <c r="Z140" s="16"/>
      <c r="AA140" s="16"/>
      <c r="AB140" s="16">
        <v>50.9</v>
      </c>
      <c r="AC140" s="16"/>
      <c r="AD140" s="16">
        <v>25.1</v>
      </c>
      <c r="AE140" s="16">
        <v>13.075372001320838</v>
      </c>
      <c r="AF140" s="81"/>
      <c r="AG140" s="4">
        <f t="shared" si="0"/>
        <v>25.1</v>
      </c>
    </row>
    <row r="141" spans="3:33" x14ac:dyDescent="0.25">
      <c r="J141" s="20">
        <v>140</v>
      </c>
      <c r="K141" s="16"/>
      <c r="L141" s="16"/>
      <c r="M141" s="21">
        <v>29.330483044975733</v>
      </c>
      <c r="N141" s="16"/>
      <c r="O141" s="21">
        <v>27.804254104281945</v>
      </c>
      <c r="P141" s="16"/>
      <c r="Q141" s="17">
        <v>0</v>
      </c>
      <c r="R141" s="21">
        <v>35.394844497847018</v>
      </c>
      <c r="S141" s="21">
        <v>36.776005204120828</v>
      </c>
      <c r="T141" s="21">
        <v>36.149185779629505</v>
      </c>
      <c r="U141" s="16">
        <v>13.737013463969374</v>
      </c>
      <c r="V141" s="16">
        <v>12.001638957045131</v>
      </c>
      <c r="W141" s="41"/>
      <c r="X141" s="16"/>
      <c r="Y141" s="25"/>
      <c r="Z141" s="16"/>
      <c r="AA141" s="16"/>
      <c r="AB141" s="16">
        <v>52</v>
      </c>
      <c r="AC141" s="16"/>
      <c r="AD141" s="16">
        <v>25.6</v>
      </c>
      <c r="AE141" s="16">
        <v>13.40330027233245</v>
      </c>
      <c r="AF141" s="81"/>
      <c r="AG141" s="4">
        <f t="shared" si="0"/>
        <v>25.6</v>
      </c>
    </row>
    <row r="142" spans="3:33" x14ac:dyDescent="0.25">
      <c r="J142" s="20">
        <v>141</v>
      </c>
      <c r="K142" s="16"/>
      <c r="L142" s="16"/>
      <c r="M142" s="21">
        <v>29.972025226930278</v>
      </c>
      <c r="N142" s="16"/>
      <c r="O142" s="21">
        <v>28.344898446564923</v>
      </c>
      <c r="P142" s="16"/>
      <c r="Q142" s="17">
        <v>0</v>
      </c>
      <c r="R142" s="21">
        <v>36.187056463667126</v>
      </c>
      <c r="S142" s="21">
        <v>37.607159661822969</v>
      </c>
      <c r="T142" s="21">
        <v>37.003026968148063</v>
      </c>
      <c r="U142" s="16">
        <v>14.076571211198184</v>
      </c>
      <c r="V142" s="16">
        <v>12.30419329376301</v>
      </c>
      <c r="W142" s="41"/>
      <c r="X142" s="16"/>
      <c r="Y142" s="25"/>
      <c r="Z142" s="16"/>
      <c r="AA142" s="16"/>
      <c r="AB142" s="16">
        <v>53.2</v>
      </c>
      <c r="AC142" s="16"/>
      <c r="AD142" s="16">
        <v>26.2</v>
      </c>
      <c r="AE142" s="16">
        <v>13.737013463969374</v>
      </c>
      <c r="AG142" s="4">
        <f t="shared" si="0"/>
        <v>26.2</v>
      </c>
    </row>
    <row r="143" spans="3:33" x14ac:dyDescent="0.25">
      <c r="J143" s="20">
        <v>142</v>
      </c>
      <c r="K143" s="16"/>
      <c r="L143" s="16"/>
      <c r="M143" s="21">
        <v>30.622916764755146</v>
      </c>
      <c r="N143" s="16"/>
      <c r="O143" s="21">
        <v>28.892150536738853</v>
      </c>
      <c r="P143" s="16"/>
      <c r="Q143" s="17">
        <v>0</v>
      </c>
      <c r="R143" s="21">
        <v>36.991212657883736</v>
      </c>
      <c r="S143" s="21">
        <v>38.451025011286994</v>
      </c>
      <c r="T143" s="21">
        <v>37.870787167410015</v>
      </c>
      <c r="U143" s="16">
        <v>14.422033332732607</v>
      </c>
      <c r="V143" s="16">
        <v>12.612155528796341</v>
      </c>
      <c r="W143" s="41"/>
      <c r="X143" s="16"/>
      <c r="Y143" s="25"/>
      <c r="Z143" s="16"/>
      <c r="AA143" s="16"/>
      <c r="AB143" s="16">
        <v>54.4</v>
      </c>
      <c r="AC143" s="16"/>
      <c r="AD143" s="16">
        <v>26.7</v>
      </c>
      <c r="AE143" s="16">
        <v>14.076571211198184</v>
      </c>
      <c r="AG143" s="4">
        <f t="shared" si="0"/>
        <v>26.7</v>
      </c>
    </row>
    <row r="144" spans="3:33" x14ac:dyDescent="0.25">
      <c r="J144" s="20">
        <v>143</v>
      </c>
      <c r="K144" s="16"/>
      <c r="L144" s="16"/>
      <c r="M144" s="21">
        <v>31.283226627974603</v>
      </c>
      <c r="N144" s="16"/>
      <c r="O144" s="21">
        <v>29.446044079050946</v>
      </c>
      <c r="P144" s="16"/>
      <c r="Q144" s="17">
        <v>0</v>
      </c>
      <c r="R144" s="21">
        <v>37.807407146043566</v>
      </c>
      <c r="S144" s="21">
        <v>39.307704072221355</v>
      </c>
      <c r="T144" s="21">
        <v>38.75259285934424</v>
      </c>
      <c r="U144" s="16">
        <v>14.773459830290868</v>
      </c>
      <c r="V144" s="16">
        <v>12.925583217372084</v>
      </c>
      <c r="W144" s="41"/>
      <c r="X144" s="16"/>
      <c r="Y144" s="25"/>
      <c r="Z144" s="16"/>
      <c r="AA144" s="16"/>
      <c r="AB144" s="16">
        <v>55.5</v>
      </c>
      <c r="AC144" s="16"/>
      <c r="AD144" s="16">
        <v>27.3</v>
      </c>
      <c r="AE144" s="16">
        <v>14.422033332732607</v>
      </c>
      <c r="AG144" s="4">
        <f t="shared" si="0"/>
        <v>27.3</v>
      </c>
    </row>
    <row r="145" spans="10:33" x14ac:dyDescent="0.25">
      <c r="J145" s="20">
        <v>144</v>
      </c>
      <c r="K145" s="16"/>
      <c r="L145" s="16"/>
      <c r="M145" s="21">
        <v>31.953023805544397</v>
      </c>
      <c r="N145" s="16"/>
      <c r="O145" s="21">
        <v>30.006612712993249</v>
      </c>
      <c r="P145" s="16"/>
      <c r="Q145" s="17">
        <v>0</v>
      </c>
      <c r="R145" s="21">
        <v>38.63573406659048</v>
      </c>
      <c r="S145" s="21">
        <v>40.177299765757652</v>
      </c>
      <c r="T145" s="21">
        <v>39.64857077553004</v>
      </c>
      <c r="U145" s="16">
        <v>15.130910887860535</v>
      </c>
      <c r="V145" s="16">
        <v>13.244534116922294</v>
      </c>
      <c r="W145" s="41"/>
      <c r="X145" s="16"/>
      <c r="Y145" s="25"/>
      <c r="Z145" s="16"/>
      <c r="AA145" s="16"/>
      <c r="AB145" s="16">
        <v>56.7</v>
      </c>
      <c r="AC145" s="16"/>
      <c r="AD145" s="16">
        <v>27.8</v>
      </c>
      <c r="AE145" s="16">
        <v>14.773459830290868</v>
      </c>
      <c r="AG145" s="4">
        <f t="shared" si="0"/>
        <v>27.8</v>
      </c>
    </row>
    <row r="146" spans="10:33" x14ac:dyDescent="0.25">
      <c r="J146" s="20">
        <v>145</v>
      </c>
      <c r="K146" s="16"/>
      <c r="L146" s="16"/>
      <c r="M146" s="21">
        <v>32.632377305720148</v>
      </c>
      <c r="N146" s="16"/>
      <c r="O146" s="21">
        <v>30.573890013875943</v>
      </c>
      <c r="P146" s="16"/>
      <c r="Q146" s="17">
        <v>0</v>
      </c>
      <c r="R146" s="21">
        <v>39.476287630411043</v>
      </c>
      <c r="S146" s="21">
        <v>41.059915113839907</v>
      </c>
      <c r="T146" s="21">
        <v>40.558847895938172</v>
      </c>
      <c r="U146" s="16">
        <v>15.494446870971769</v>
      </c>
      <c r="V146" s="16">
        <v>13.569066186372931</v>
      </c>
      <c r="W146" s="41"/>
      <c r="X146" s="16"/>
      <c r="Y146" s="25"/>
      <c r="Z146" s="16"/>
      <c r="AA146" s="16"/>
      <c r="AB146" s="16">
        <v>57.9</v>
      </c>
      <c r="AC146" s="16"/>
      <c r="AD146" s="16">
        <v>28.7</v>
      </c>
      <c r="AE146" s="16">
        <v>15.130910887860535</v>
      </c>
      <c r="AG146" s="4">
        <f t="shared" si="0"/>
        <v>28.7</v>
      </c>
    </row>
    <row r="147" spans="10:33" x14ac:dyDescent="0.25">
      <c r="J147" s="20">
        <v>146</v>
      </c>
      <c r="K147" s="16"/>
      <c r="L147" s="16"/>
      <c r="M147" s="21">
        <v>33.321356155930054</v>
      </c>
      <c r="N147" s="16"/>
      <c r="O147" s="21">
        <v>31.147909493390934</v>
      </c>
      <c r="P147" s="16"/>
      <c r="Q147" s="17">
        <v>0</v>
      </c>
      <c r="R147" s="21">
        <v>40.329162120387466</v>
      </c>
      <c r="S147" s="21">
        <v>41.955653238622943</v>
      </c>
      <c r="T147" s="21">
        <v>41.483551447688932</v>
      </c>
      <c r="U147" s="16">
        <v>15.864128325978916</v>
      </c>
      <c r="V147" s="16">
        <v>13.899237585440348</v>
      </c>
      <c r="W147" s="41"/>
      <c r="X147" s="16"/>
      <c r="Y147" s="25"/>
      <c r="Z147" s="16"/>
      <c r="AA147" s="16"/>
      <c r="AB147" s="16">
        <v>59.2</v>
      </c>
      <c r="AC147" s="16"/>
      <c r="AD147" s="16">
        <v>28.9</v>
      </c>
      <c r="AE147" s="16">
        <v>15.494446870971769</v>
      </c>
      <c r="AG147" s="4">
        <f t="shared" si="0"/>
        <v>28.9</v>
      </c>
    </row>
    <row r="148" spans="10:33" x14ac:dyDescent="0.25">
      <c r="J148" s="20">
        <v>147</v>
      </c>
      <c r="K148" s="16"/>
      <c r="L148" s="16"/>
      <c r="M148" s="21">
        <v>34.020029402647104</v>
      </c>
      <c r="N148" s="16"/>
      <c r="O148" s="21">
        <v>31.728704600167259</v>
      </c>
      <c r="P148" s="16"/>
      <c r="Q148" s="17">
        <v>0</v>
      </c>
      <c r="R148" s="21">
        <v>41.194451890954745</v>
      </c>
      <c r="S148" s="21">
        <v>42.864617361877038</v>
      </c>
      <c r="T148" s="21">
        <v>42.422808903822215</v>
      </c>
      <c r="U148" s="16">
        <v>16.240015979348737</v>
      </c>
      <c r="V148" s="16">
        <v>14.235106673934748</v>
      </c>
      <c r="W148" s="41"/>
      <c r="X148" s="16"/>
      <c r="Y148" s="25"/>
      <c r="Z148" s="16"/>
      <c r="AA148" s="16"/>
      <c r="AB148" s="16">
        <v>60.4</v>
      </c>
      <c r="AC148" s="16"/>
      <c r="AD148" s="16">
        <v>29.6</v>
      </c>
      <c r="AE148" s="16">
        <v>15.864128325978916</v>
      </c>
      <c r="AG148" s="4">
        <f t="shared" si="0"/>
        <v>29.6</v>
      </c>
    </row>
    <row r="149" spans="10:33" x14ac:dyDescent="0.25">
      <c r="J149" s="20">
        <v>148</v>
      </c>
      <c r="K149" s="16"/>
      <c r="L149" s="16"/>
      <c r="M149" s="21">
        <v>34.728466111263671</v>
      </c>
      <c r="N149" s="16"/>
      <c r="O149" s="21">
        <v>32.316308720316904</v>
      </c>
      <c r="P149" s="16"/>
      <c r="Q149" s="17">
        <v>0</v>
      </c>
      <c r="R149" s="21">
        <v>42.072251367664919</v>
      </c>
      <c r="S149" s="21">
        <v>43.78691080440106</v>
      </c>
      <c r="T149" s="21">
        <v>43.376747982085149</v>
      </c>
      <c r="U149" s="16">
        <v>16.622170736957884</v>
      </c>
      <c r="V149" s="16">
        <v>14.576732011071194</v>
      </c>
      <c r="W149" s="41"/>
      <c r="X149" s="16"/>
      <c r="Y149" s="25"/>
      <c r="Z149" s="16"/>
      <c r="AA149" s="16"/>
      <c r="AB149" s="16">
        <v>61.7</v>
      </c>
      <c r="AC149" s="16"/>
      <c r="AD149" s="16">
        <v>30.1</v>
      </c>
      <c r="AE149" s="16">
        <v>16.240015979348737</v>
      </c>
      <c r="AG149" s="4">
        <f t="shared" si="0"/>
        <v>30.1</v>
      </c>
    </row>
    <row r="150" spans="10:33" x14ac:dyDescent="0.25">
      <c r="J150" s="20">
        <v>149</v>
      </c>
      <c r="K150" s="16"/>
      <c r="L150" s="16"/>
      <c r="M150" s="21">
        <v>35.446735365968863</v>
      </c>
      <c r="N150" s="16"/>
      <c r="O150" s="21">
        <v>32.910755177973698</v>
      </c>
      <c r="P150" s="16"/>
      <c r="Q150" s="17">
        <v>0</v>
      </c>
      <c r="R150" s="21">
        <v>42.96265504675582</v>
      </c>
      <c r="S150" s="21">
        <v>44.722636985443103</v>
      </c>
      <c r="T150" s="21">
        <v>44.345496643731259</v>
      </c>
      <c r="U150" s="16">
        <v>17.010653683396427</v>
      </c>
      <c r="V150" s="16">
        <v>14.924172354787315</v>
      </c>
      <c r="W150" s="41"/>
      <c r="X150" s="16"/>
      <c r="Y150" s="25"/>
      <c r="Z150" s="16"/>
      <c r="AA150" s="16"/>
      <c r="AB150" s="16">
        <v>63</v>
      </c>
      <c r="AC150" s="16"/>
      <c r="AD150" s="16">
        <v>30.7</v>
      </c>
      <c r="AE150" s="16">
        <v>16.622170736957884</v>
      </c>
      <c r="AG150" s="4">
        <f t="shared" si="0"/>
        <v>30.7</v>
      </c>
    </row>
    <row r="151" spans="10:33" x14ac:dyDescent="0.25">
      <c r="J151" s="20">
        <v>150</v>
      </c>
      <c r="K151" s="16"/>
      <c r="L151" s="16"/>
      <c r="M151" s="21">
        <v>36.174906269625382</v>
      </c>
      <c r="N151" s="16"/>
      <c r="O151" s="21">
        <v>33.512077235822701</v>
      </c>
      <c r="P151" s="16"/>
      <c r="Q151" s="17">
        <v>0</v>
      </c>
      <c r="R151" s="21">
        <v>43.865757494726061</v>
      </c>
      <c r="S151" s="21">
        <v>45.671899422127566</v>
      </c>
      <c r="T151" s="21">
        <v>45.329183092334794</v>
      </c>
      <c r="U151" s="16">
        <v>17.405526081279536</v>
      </c>
      <c r="V151" s="16">
        <v>15.277486661068119</v>
      </c>
      <c r="W151" s="41"/>
      <c r="X151" s="16"/>
      <c r="Y151" s="25"/>
      <c r="Z151" s="16"/>
      <c r="AA151" s="16"/>
      <c r="AB151" s="16">
        <v>64.3</v>
      </c>
      <c r="AC151" s="16"/>
      <c r="AD151" s="16">
        <v>31.9</v>
      </c>
      <c r="AE151" s="16">
        <v>17.010653683396427</v>
      </c>
      <c r="AG151" s="4">
        <f t="shared" si="0"/>
        <v>31.9</v>
      </c>
    </row>
    <row r="152" spans="10:33" x14ac:dyDescent="0.25">
      <c r="J152" s="20">
        <v>151</v>
      </c>
      <c r="K152" s="16"/>
      <c r="L152" s="16"/>
      <c r="M152" s="21">
        <v>36.91304794365039</v>
      </c>
      <c r="N152" s="16"/>
      <c r="O152" s="21">
        <v>34.120308095621958</v>
      </c>
      <c r="P152" s="16"/>
      <c r="Q152" s="17">
        <v>0</v>
      </c>
      <c r="R152" s="21">
        <v>44.781653347915544</v>
      </c>
      <c r="S152" s="21">
        <v>46.634801728890693</v>
      </c>
      <c r="T152" s="21">
        <v>46.327935772619028</v>
      </c>
      <c r="U152" s="16">
        <v>17.806849370566439</v>
      </c>
      <c r="V152" s="16">
        <v>15.636734083277657</v>
      </c>
      <c r="W152" s="41"/>
      <c r="X152" s="16"/>
      <c r="Y152" s="25"/>
      <c r="Z152" s="16"/>
      <c r="AA152" s="16"/>
      <c r="AB152" s="16">
        <v>65.599999999999994</v>
      </c>
      <c r="AC152" s="16"/>
      <c r="AD152" s="16">
        <v>32.700000000000003</v>
      </c>
      <c r="AE152" s="16">
        <v>17.405526081279536</v>
      </c>
      <c r="AG152" s="4">
        <f t="shared" si="0"/>
        <v>32.700000000000003</v>
      </c>
    </row>
    <row r="153" spans="10:33" x14ac:dyDescent="0.25">
      <c r="J153" s="20">
        <v>152</v>
      </c>
      <c r="K153" s="16"/>
      <c r="L153" s="16"/>
      <c r="M153" s="21">
        <v>37.661229527895486</v>
      </c>
      <c r="N153" s="16"/>
      <c r="O153" s="21">
        <v>34.735480898716865</v>
      </c>
      <c r="P153" s="16"/>
      <c r="Q153" s="17">
        <v>0</v>
      </c>
      <c r="R153" s="21">
        <v>45.710437312090022</v>
      </c>
      <c r="S153" s="21">
        <v>47.611447616921573</v>
      </c>
      <c r="T153" s="21">
        <v>47.341883369297335</v>
      </c>
      <c r="U153" s="16">
        <v>18.214685167886266</v>
      </c>
      <c r="V153" s="16">
        <v>16.001973971497524</v>
      </c>
      <c r="W153" s="41"/>
      <c r="X153" s="16"/>
      <c r="Y153" s="25"/>
      <c r="Z153" s="16"/>
      <c r="AA153" s="16"/>
      <c r="AB153" s="16">
        <v>66.900000000000006</v>
      </c>
      <c r="AC153" s="16"/>
      <c r="AD153" s="16">
        <v>33.6</v>
      </c>
      <c r="AE153" s="16">
        <v>17.806849370566439</v>
      </c>
      <c r="AG153" s="4">
        <f t="shared" si="0"/>
        <v>33.6</v>
      </c>
    </row>
    <row r="154" spans="10:33" x14ac:dyDescent="0.25">
      <c r="J154" s="20">
        <v>153</v>
      </c>
      <c r="K154" s="16"/>
      <c r="L154" s="16"/>
      <c r="M154" s="21">
        <v>38.419520180530739</v>
      </c>
      <c r="N154" s="16"/>
      <c r="O154" s="21">
        <v>35.357628726546373</v>
      </c>
      <c r="P154" s="16"/>
      <c r="Q154" s="17">
        <v>0</v>
      </c>
      <c r="R154" s="21">
        <v>46.652204162032625</v>
      </c>
      <c r="S154" s="21">
        <v>48.601940893611463</v>
      </c>
      <c r="T154" s="21">
        <v>48.371154805928121</v>
      </c>
      <c r="U154" s="16">
        <v>18.629095265871012</v>
      </c>
      <c r="V154" s="16">
        <v>16.373265871871336</v>
      </c>
      <c r="W154" s="41"/>
      <c r="X154" s="16"/>
      <c r="Y154" s="25"/>
      <c r="Z154" s="16"/>
      <c r="AA154" s="16"/>
      <c r="AB154" s="16">
        <v>68.3</v>
      </c>
      <c r="AC154" s="16"/>
      <c r="AD154" s="16">
        <v>34.4</v>
      </c>
      <c r="AE154" s="16">
        <v>18.214685167886266</v>
      </c>
      <c r="AG154" s="4">
        <f t="shared" si="0"/>
        <v>34.4</v>
      </c>
    </row>
    <row r="155" spans="10:33" x14ac:dyDescent="0.25">
      <c r="J155" s="20">
        <v>154</v>
      </c>
      <c r="K155" s="16"/>
      <c r="L155" s="16"/>
      <c r="M155" s="21">
        <v>39.187989077928087</v>
      </c>
      <c r="N155" s="16"/>
      <c r="O155" s="21">
        <v>35.98678460114165</v>
      </c>
      <c r="P155" s="16"/>
      <c r="Q155" s="17">
        <v>0</v>
      </c>
      <c r="R155" s="21">
        <v>47.607048741139231</v>
      </c>
      <c r="S155" s="21">
        <v>49.606385462008937</v>
      </c>
      <c r="T155" s="21">
        <v>49.415879243782072</v>
      </c>
      <c r="U155" s="16">
        <v>19.050141632495194</v>
      </c>
      <c r="V155" s="16">
        <v>16.750669525956489</v>
      </c>
      <c r="W155" s="41"/>
      <c r="X155" s="16"/>
      <c r="Y155" s="25"/>
      <c r="Z155" s="16"/>
      <c r="AA155" s="16"/>
      <c r="AB155" s="16"/>
      <c r="AC155" s="16"/>
      <c r="AD155" s="16">
        <v>35.299999999999997</v>
      </c>
      <c r="AE155" s="16">
        <v>18.629095265871012</v>
      </c>
      <c r="AG155" s="4">
        <f t="shared" si="0"/>
        <v>35.299999999999997</v>
      </c>
    </row>
    <row r="156" spans="10:33" x14ac:dyDescent="0.25">
      <c r="J156" s="20">
        <v>155</v>
      </c>
      <c r="K156" s="16"/>
      <c r="L156" s="16"/>
      <c r="M156" s="21">
        <v>39.966705414547633</v>
      </c>
      <c r="N156" s="16"/>
      <c r="O156" s="21">
        <v>36.622981485617487</v>
      </c>
      <c r="P156" s="16"/>
      <c r="Q156" s="17">
        <v>0</v>
      </c>
      <c r="R156" s="21">
        <v>48.575065961018858</v>
      </c>
      <c r="S156" s="21">
        <v>50.624885320281678</v>
      </c>
      <c r="T156" s="21">
        <v>50.476186080722279</v>
      </c>
      <c r="U156" s="16">
        <v>19.47788641042284</v>
      </c>
      <c r="V156" s="16">
        <v>17.13424487008206</v>
      </c>
      <c r="W156" s="41"/>
      <c r="X156" s="16"/>
      <c r="Y156" s="25"/>
      <c r="Z156" s="16"/>
      <c r="AA156" s="16"/>
      <c r="AB156" s="16"/>
      <c r="AC156" s="16"/>
      <c r="AD156" s="16">
        <v>36.200000000000003</v>
      </c>
      <c r="AE156" s="16">
        <v>19.050141632495194</v>
      </c>
      <c r="AG156" s="4">
        <f t="shared" si="0"/>
        <v>36.200000000000003</v>
      </c>
    </row>
    <row r="157" spans="10:33" x14ac:dyDescent="0.25">
      <c r="J157" s="20">
        <v>156</v>
      </c>
      <c r="K157" s="16"/>
      <c r="L157" s="16"/>
      <c r="M157" s="21">
        <v>40.755738402824292</v>
      </c>
      <c r="N157" s="16"/>
      <c r="O157" s="21">
        <v>37.266252284656801</v>
      </c>
      <c r="P157" s="16"/>
      <c r="Q157" s="17">
        <v>0</v>
      </c>
      <c r="R157" s="21">
        <v>49.556350801100031</v>
      </c>
      <c r="S157" s="21">
        <v>51.657544561185887</v>
      </c>
      <c r="T157" s="21">
        <v>51.552204950097526</v>
      </c>
      <c r="U157" s="16">
        <v>19.912391916360498</v>
      </c>
      <c r="V157" s="16">
        <v>17.524052034712192</v>
      </c>
      <c r="W157" s="41"/>
      <c r="X157" s="16"/>
      <c r="Y157" s="25"/>
      <c r="Z157" s="16"/>
      <c r="AA157" s="16"/>
      <c r="AB157" s="16"/>
      <c r="AC157" s="16"/>
      <c r="AD157" s="16">
        <v>37.1</v>
      </c>
      <c r="AE157" s="16">
        <v>19.47788641042284</v>
      </c>
      <c r="AG157" s="4">
        <f t="shared" si="0"/>
        <v>37.1</v>
      </c>
    </row>
    <row r="158" spans="10:33" x14ac:dyDescent="0.25">
      <c r="J158" s="20">
        <v>157</v>
      </c>
      <c r="K158" s="16"/>
      <c r="L158" s="16"/>
      <c r="M158" s="21">
        <v>41.555157273056892</v>
      </c>
      <c r="N158" s="16"/>
      <c r="O158" s="21">
        <v>37.916629844987447</v>
      </c>
      <c r="P158" s="16"/>
      <c r="Q158" s="17">
        <v>0</v>
      </c>
      <c r="R158" s="21">
        <v>50.550998308240473</v>
      </c>
      <c r="S158" s="21">
        <v>52.70446737154019</v>
      </c>
      <c r="T158" s="21">
        <v>52.644065719647067</v>
      </c>
      <c r="U158" s="16">
        <v>20.353720640417258</v>
      </c>
      <c r="V158" s="16">
        <v>17.920151343817118</v>
      </c>
      <c r="W158" s="41"/>
      <c r="X158" s="16"/>
      <c r="Y158" s="25"/>
      <c r="Z158" s="16"/>
      <c r="AA158" s="16"/>
      <c r="AB158" s="16"/>
      <c r="AC158" s="16"/>
      <c r="AD158" s="16"/>
      <c r="AE158" s="16">
        <v>19.912391916360498</v>
      </c>
    </row>
    <row r="159" spans="10:33" x14ac:dyDescent="0.25">
      <c r="J159" s="20">
        <v>158</v>
      </c>
      <c r="K159" s="16"/>
      <c r="L159" s="16"/>
      <c r="M159" s="21">
        <v>42.365031273298541</v>
      </c>
      <c r="N159" s="16"/>
      <c r="O159" s="21">
        <v>38.574146955852498</v>
      </c>
      <c r="P159" s="16"/>
      <c r="Q159" s="17">
        <v>0</v>
      </c>
      <c r="R159" s="21">
        <v>51.559103596343142</v>
      </c>
      <c r="S159" s="21">
        <v>53.765758031707676</v>
      </c>
      <c r="T159" s="21">
        <v>53.751898490418377</v>
      </c>
      <c r="U159" s="16">
        <v>20.801935245470947</v>
      </c>
      <c r="V159" s="16">
        <v>18.322603314249108</v>
      </c>
      <c r="W159" s="41"/>
      <c r="X159" s="16"/>
      <c r="Y159" s="25"/>
      <c r="Z159" s="16"/>
      <c r="AA159" s="16"/>
      <c r="AB159" s="16"/>
      <c r="AC159" s="16"/>
      <c r="AD159" s="16"/>
      <c r="AE159" s="16">
        <v>20.353720640417258</v>
      </c>
    </row>
    <row r="160" spans="10:33" x14ac:dyDescent="0.25">
      <c r="J160" s="20">
        <v>159</v>
      </c>
      <c r="K160" s="16"/>
      <c r="L160" s="16"/>
      <c r="M160" s="21">
        <v>43.185429669247149</v>
      </c>
      <c r="N160" s="16"/>
      <c r="O160" s="21">
        <v>39.238836349474134</v>
      </c>
      <c r="P160" s="16"/>
      <c r="Q160" s="17">
        <v>0</v>
      </c>
      <c r="R160" s="21">
        <v>52.580761845974735</v>
      </c>
      <c r="S160" s="21">
        <v>54.84152091508254</v>
      </c>
      <c r="T160" s="21">
        <v>54.875833595694971</v>
      </c>
      <c r="U160" s="16">
        <v>21.257098566540655</v>
      </c>
      <c r="V160" s="16">
        <v>18.731468655124477</v>
      </c>
      <c r="W160" s="41"/>
      <c r="X160" s="16"/>
      <c r="Y160" s="25"/>
      <c r="Z160" s="16"/>
      <c r="AA160" s="16"/>
      <c r="AB160" s="16"/>
      <c r="AC160" s="16"/>
      <c r="AD160" s="16"/>
      <c r="AE160" s="16">
        <v>20.801935245470947</v>
      </c>
    </row>
    <row r="161" spans="10:31" x14ac:dyDescent="0.25">
      <c r="J161" s="20">
        <v>160</v>
      </c>
      <c r="K161" s="16"/>
      <c r="L161" s="16"/>
      <c r="M161" s="21">
        <v>44.016421744138832</v>
      </c>
      <c r="N161" s="16"/>
      <c r="O161" s="21">
        <v>39.910730701510332</v>
      </c>
      <c r="P161" s="16"/>
      <c r="Q161" s="17">
        <v>0</v>
      </c>
      <c r="R161" s="21">
        <v>53.616068303991241</v>
      </c>
      <c r="S161" s="21">
        <v>55.93186048758411</v>
      </c>
      <c r="T161" s="21">
        <v>56.016001599938363</v>
      </c>
      <c r="U161" s="16">
        <v>21.719273610166088</v>
      </c>
      <c r="V161" s="16">
        <v>19.146808267212119</v>
      </c>
      <c r="W161" s="41"/>
      <c r="X161" s="16"/>
      <c r="Y161" s="25"/>
      <c r="Z161" s="16"/>
      <c r="AA161" s="16"/>
      <c r="AB161" s="16"/>
      <c r="AC161" s="16"/>
      <c r="AD161" s="16"/>
      <c r="AE161" s="16">
        <v>21.257098566540655</v>
      </c>
    </row>
    <row r="162" spans="10:31" x14ac:dyDescent="0.25">
      <c r="J162" s="20">
        <v>161</v>
      </c>
      <c r="K162" s="16"/>
      <c r="L162" s="16"/>
      <c r="M162" s="21">
        <v>44.858076798642045</v>
      </c>
      <c r="N162" s="16"/>
      <c r="O162" s="21">
        <v>40.589862631504388</v>
      </c>
      <c r="P162" s="16"/>
      <c r="Q162" s="17">
        <v>0</v>
      </c>
      <c r="R162" s="21">
        <v>54.665118283166379</v>
      </c>
      <c r="S162" s="21">
        <v>57.03688130715576</v>
      </c>
      <c r="T162" s="21">
        <v>57.172533297740522</v>
      </c>
      <c r="U162" s="16">
        <v>22.188523553792088</v>
      </c>
      <c r="V162" s="16">
        <v>19.568683242327609</v>
      </c>
      <c r="W162" s="41"/>
      <c r="X162" s="16"/>
      <c r="Y162" s="25"/>
      <c r="Z162" s="16"/>
      <c r="AA162" s="16"/>
      <c r="AB162" s="16"/>
      <c r="AC162" s="16"/>
      <c r="AD162" s="16"/>
      <c r="AE162" s="16">
        <v>21.719273610166088</v>
      </c>
    </row>
    <row r="163" spans="10:31" x14ac:dyDescent="0.25">
      <c r="J163" s="20">
        <v>162</v>
      </c>
      <c r="K163" s="16"/>
      <c r="L163" s="16"/>
      <c r="M163" s="21">
        <v>45.710464150752564</v>
      </c>
      <c r="N163" s="16"/>
      <c r="O163" s="21">
        <v>41.276264703330853</v>
      </c>
      <c r="P163" s="16"/>
      <c r="Q163" s="17">
        <v>0</v>
      </c>
      <c r="R163" s="21">
        <v>55.728007161824301</v>
      </c>
      <c r="S163" s="21">
        <v>58.156688023269943</v>
      </c>
      <c r="T163" s="21">
        <v>58.345559712785402</v>
      </c>
      <c r="U163" s="16">
        <v>22.664911745159788</v>
      </c>
      <c r="V163" s="16">
        <v>19.99715486273211</v>
      </c>
      <c r="W163" s="41"/>
      <c r="X163" s="16"/>
      <c r="Y163" s="25"/>
      <c r="Z163" s="16"/>
      <c r="AA163" s="16"/>
      <c r="AB163" s="16"/>
      <c r="AC163" s="16"/>
      <c r="AD163" s="16"/>
      <c r="AE163" s="16">
        <v>22.188523553792088</v>
      </c>
    </row>
    <row r="164" spans="10:31" x14ac:dyDescent="0.25">
      <c r="J164" s="20">
        <v>163</v>
      </c>
      <c r="K164" s="16"/>
      <c r="L164" s="16"/>
      <c r="M164" s="21">
        <v>46.57365313569052</v>
      </c>
      <c r="N164" s="16"/>
      <c r="O164" s="16"/>
      <c r="P164" s="16"/>
      <c r="Q164" s="17">
        <v>0</v>
      </c>
      <c r="R164" s="21">
        <v>56.804830383477992</v>
      </c>
      <c r="S164" s="21">
        <v>59.291385376440005</v>
      </c>
      <c r="T164" s="21">
        <v>59.535212096825923</v>
      </c>
      <c r="U164" s="16">
        <v>23.148501701703985</v>
      </c>
      <c r="V164" s="16">
        <v>20.432284600538516</v>
      </c>
      <c r="W164" s="41"/>
      <c r="X164" s="16"/>
      <c r="Y164" s="25"/>
      <c r="Z164" s="16"/>
      <c r="AA164" s="16"/>
      <c r="AB164" s="16"/>
      <c r="AC164" s="16"/>
      <c r="AD164" s="16"/>
      <c r="AE164" s="16">
        <v>22.664911745159788</v>
      </c>
    </row>
    <row r="165" spans="10:31" x14ac:dyDescent="0.25">
      <c r="J165" s="20">
        <v>164</v>
      </c>
      <c r="K165" s="16"/>
      <c r="L165" s="16"/>
      <c r="M165" s="21">
        <v>47.447713105798073</v>
      </c>
      <c r="N165" s="16"/>
      <c r="O165" s="16"/>
      <c r="P165" s="16"/>
      <c r="Q165" s="17">
        <v>0</v>
      </c>
      <c r="R165" s="21">
        <v>57.895683456470294</v>
      </c>
      <c r="S165" s="21">
        <v>60.441078197735173</v>
      </c>
      <c r="T165" s="21">
        <v>60.741621928667577</v>
      </c>
      <c r="U165" s="16">
        <v>23.639357109955458</v>
      </c>
      <c r="V165" s="16">
        <v>20.874134117121528</v>
      </c>
      <c r="W165" s="41"/>
      <c r="X165" s="16"/>
      <c r="Y165" s="25"/>
      <c r="Z165" s="16"/>
      <c r="AA165" s="16"/>
      <c r="AB165" s="16"/>
      <c r="AC165" s="16"/>
      <c r="AD165" s="16"/>
      <c r="AE165" s="16">
        <v>23.148501701703985</v>
      </c>
    </row>
    <row r="166" spans="10:31" x14ac:dyDescent="0.25">
      <c r="J166" s="20">
        <v>165</v>
      </c>
      <c r="K166" s="16"/>
      <c r="L166" s="16"/>
      <c r="M166" s="21">
        <v>48.33271343043883</v>
      </c>
      <c r="N166" s="16"/>
      <c r="O166" s="16"/>
      <c r="P166" s="16"/>
      <c r="Q166" s="17">
        <v>0</v>
      </c>
      <c r="R166" s="21">
        <v>59.000661953619755</v>
      </c>
      <c r="S166" s="21">
        <v>61.605871408303166</v>
      </c>
      <c r="T166" s="21">
        <v>61.96492091316626</v>
      </c>
      <c r="U166" s="16">
        <v>24.13754182495007</v>
      </c>
      <c r="V166" s="16">
        <v>21.322765262534311</v>
      </c>
      <c r="W166" s="41"/>
      <c r="X166" s="16"/>
      <c r="Y166" s="25"/>
      <c r="Z166" s="16"/>
      <c r="AA166" s="16"/>
      <c r="AB166" s="16"/>
      <c r="AC166" s="16"/>
      <c r="AD166" s="16"/>
      <c r="AE166" s="16">
        <v>23.639357109955458</v>
      </c>
    </row>
    <row r="167" spans="10:31" x14ac:dyDescent="0.25">
      <c r="J167" s="20">
        <v>166</v>
      </c>
      <c r="K167" s="16"/>
      <c r="L167" s="16"/>
      <c r="M167" s="21">
        <v>49.228723495897782</v>
      </c>
      <c r="N167" s="16"/>
      <c r="O167" s="16"/>
      <c r="P167" s="16"/>
      <c r="Q167" s="17">
        <v>0</v>
      </c>
      <c r="R167" s="21">
        <v>60.119861511871584</v>
      </c>
      <c r="S167" s="21">
        <v>62.785870018898983</v>
      </c>
      <c r="T167" s="21">
        <v>63.205240980232944</v>
      </c>
      <c r="U167" s="16">
        <v>24.64311986964271</v>
      </c>
      <c r="V167" s="16">
        <v>21.778240074929784</v>
      </c>
      <c r="W167" s="41"/>
      <c r="X167" s="16"/>
      <c r="Y167" s="25"/>
      <c r="Z167" s="16"/>
      <c r="AA167" s="16"/>
      <c r="AB167" s="16"/>
      <c r="AC167" s="16"/>
      <c r="AD167" s="16"/>
      <c r="AE167" s="16">
        <v>24.13754182495007</v>
      </c>
    </row>
    <row r="168" spans="10:31" x14ac:dyDescent="0.25">
      <c r="J168" s="20">
        <v>167</v>
      </c>
      <c r="K168" s="16"/>
      <c r="L168" s="16"/>
      <c r="M168" s="21">
        <v>50.135812705283307</v>
      </c>
      <c r="N168" s="16"/>
      <c r="O168" s="16"/>
      <c r="P168" s="16"/>
      <c r="Q168" s="17">
        <v>0</v>
      </c>
      <c r="R168" s="21">
        <v>61.253377831950083</v>
      </c>
      <c r="S168" s="21">
        <v>63.981179129415324</v>
      </c>
      <c r="T168" s="21">
        <v>64.462714283852947</v>
      </c>
      <c r="U168" s="16">
        <v>25.156155434327388</v>
      </c>
      <c r="V168" s="16">
        <v>22.240620779987683</v>
      </c>
      <c r="W168" s="41"/>
      <c r="X168" s="16"/>
      <c r="Y168" s="25"/>
      <c r="Z168" s="16"/>
      <c r="AA168" s="16"/>
      <c r="AB168" s="16"/>
      <c r="AC168" s="16"/>
      <c r="AD168" s="16"/>
      <c r="AE168" s="16">
        <v>24.64311986964271</v>
      </c>
    </row>
    <row r="169" spans="10:31" x14ac:dyDescent="0.25">
      <c r="J169" s="20">
        <v>168</v>
      </c>
      <c r="K169" s="16"/>
      <c r="L169" s="16"/>
      <c r="M169" s="21">
        <v>51.054050478429723</v>
      </c>
      <c r="N169" s="16"/>
      <c r="O169" s="16"/>
      <c r="P169" s="16"/>
      <c r="Q169" s="17">
        <v>0</v>
      </c>
      <c r="R169" s="21">
        <v>62.401306678018031</v>
      </c>
      <c r="S169" s="21">
        <v>65.191903928421723</v>
      </c>
      <c r="T169" s="21">
        <v>65.737473201111186</v>
      </c>
      <c r="U169" s="16">
        <v>25.676712876062378</v>
      </c>
      <c r="V169" s="16">
        <v>22.709969790346548</v>
      </c>
      <c r="W169" s="41"/>
      <c r="X169" s="16"/>
      <c r="Y169" s="25"/>
      <c r="Z169" s="16"/>
      <c r="AA169" s="16"/>
      <c r="AB169" s="16"/>
      <c r="AC169" s="16"/>
      <c r="AD169" s="16"/>
      <c r="AE169" s="16">
        <v>25.156155434327388</v>
      </c>
    </row>
    <row r="170" spans="10:31" x14ac:dyDescent="0.25">
      <c r="J170" s="20">
        <v>169</v>
      </c>
      <c r="K170" s="16"/>
      <c r="L170" s="16"/>
      <c r="M170" s="21">
        <v>51.983506251800456</v>
      </c>
      <c r="N170" s="16"/>
      <c r="O170" s="16"/>
      <c r="P170" s="16"/>
      <c r="Q170" s="17">
        <v>0</v>
      </c>
      <c r="R170" s="21">
        <v>63.563743877337586</v>
      </c>
      <c r="S170" s="21">
        <v>66.418149692708297</v>
      </c>
      <c r="T170" s="21">
        <v>67.029650331231423</v>
      </c>
      <c r="U170" s="16">
        <v>26.204856718101038</v>
      </c>
      <c r="V170" s="16">
        <v>23.186349705040534</v>
      </c>
      <c r="W170" s="41"/>
      <c r="X170" s="16"/>
      <c r="Y170" s="25"/>
      <c r="Z170" s="16"/>
      <c r="AA170" s="16"/>
      <c r="AB170" s="16"/>
      <c r="AC170" s="16"/>
      <c r="AD170" s="16"/>
      <c r="AE170" s="16">
        <v>25.676712876062378</v>
      </c>
    </row>
    <row r="171" spans="10:31" x14ac:dyDescent="0.25">
      <c r="J171" s="20">
        <v>170</v>
      </c>
      <c r="K171" s="16"/>
      <c r="L171" s="16"/>
      <c r="M171" s="21">
        <v>52.924249478394174</v>
      </c>
      <c r="N171" s="16"/>
      <c r="O171" s="16"/>
      <c r="P171" s="16"/>
      <c r="Q171" s="17">
        <v>0</v>
      </c>
      <c r="R171" s="21">
        <v>64.740785319936464</v>
      </c>
      <c r="S171" s="21">
        <v>67.660021786833312</v>
      </c>
      <c r="T171" s="21">
        <v>68.339378494621741</v>
      </c>
      <c r="U171" s="16">
        <v>26.740651649327965</v>
      </c>
      <c r="V171" s="16">
        <v>23.669823308942245</v>
      </c>
      <c r="W171" s="41"/>
      <c r="X171" s="16"/>
      <c r="Y171" s="25"/>
      <c r="Z171" s="16"/>
      <c r="AA171" s="16"/>
      <c r="AB171" s="16"/>
      <c r="AC171" s="16"/>
      <c r="AD171" s="16"/>
      <c r="AE171" s="16">
        <v>26.204856718101038</v>
      </c>
    </row>
    <row r="172" spans="10:31" x14ac:dyDescent="0.25">
      <c r="J172" s="20">
        <v>171</v>
      </c>
      <c r="K172" s="16"/>
      <c r="L172" s="16"/>
      <c r="M172" s="21">
        <v>53.876349627649901</v>
      </c>
      <c r="N172" s="16"/>
      <c r="O172" s="16"/>
      <c r="P172" s="16"/>
      <c r="Q172" s="17">
        <v>0</v>
      </c>
      <c r="R172" s="21">
        <v>65.932526958276483</v>
      </c>
      <c r="S172" s="21">
        <v>68.917625662675292</v>
      </c>
      <c r="T172" s="21">
        <v>69.666790731932338</v>
      </c>
      <c r="U172" s="16">
        <v>27.284162523700402</v>
      </c>
      <c r="V172" s="16">
        <v>24.160453572209381</v>
      </c>
      <c r="W172" s="41"/>
      <c r="X172" s="16"/>
      <c r="Y172" s="25"/>
      <c r="Z172" s="16"/>
      <c r="AA172" s="16"/>
      <c r="AB172" s="16"/>
      <c r="AC172" s="16"/>
      <c r="AD172" s="16"/>
      <c r="AE172" s="16">
        <v>26.740651649327965</v>
      </c>
    </row>
    <row r="173" spans="10:31" x14ac:dyDescent="0.25">
      <c r="J173" s="20">
        <v>172</v>
      </c>
      <c r="K173" s="16"/>
      <c r="L173" s="16"/>
      <c r="M173" s="21">
        <v>54.839876185354946</v>
      </c>
      <c r="N173" s="16"/>
      <c r="O173" s="16"/>
      <c r="P173" s="16"/>
      <c r="Q173" s="17">
        <v>0</v>
      </c>
      <c r="R173" s="21">
        <v>67.139064806927252</v>
      </c>
      <c r="S173" s="21">
        <v>70.191066858993409</v>
      </c>
      <c r="T173" s="21">
        <v>71.012020303122043</v>
      </c>
      <c r="U173" s="16">
        <v>27.835454359694349</v>
      </c>
      <c r="V173" s="16">
        <v>24.658303649736919</v>
      </c>
      <c r="W173" s="41"/>
      <c r="X173" s="16"/>
      <c r="Y173" s="25"/>
      <c r="Z173" s="16"/>
      <c r="AA173" s="16"/>
      <c r="AB173" s="16"/>
      <c r="AC173" s="16"/>
      <c r="AD173" s="16"/>
      <c r="AE173" s="16">
        <v>27.284162523700402</v>
      </c>
    </row>
    <row r="174" spans="10:31" x14ac:dyDescent="0.25">
      <c r="J174" s="20">
        <v>173</v>
      </c>
      <c r="K174" s="16"/>
      <c r="L174" s="16"/>
      <c r="M174" s="21">
        <v>55.814898653552241</v>
      </c>
      <c r="N174" s="16"/>
      <c r="O174" s="16"/>
      <c r="P174" s="16"/>
      <c r="Q174" s="17">
        <v>0</v>
      </c>
      <c r="R174" s="21">
        <v>68.360494942243591</v>
      </c>
      <c r="S174" s="21">
        <v>71.480451000988637</v>
      </c>
      <c r="T174" s="21">
        <v>72.375200686533233</v>
      </c>
      <c r="U174" s="16">
        <v>28.394592339756532</v>
      </c>
      <c r="V174" s="16">
        <v>25.163436880614153</v>
      </c>
      <c r="W174" s="41"/>
      <c r="X174" s="16"/>
      <c r="Y174" s="25"/>
      <c r="Z174" s="16"/>
      <c r="AA174" s="16"/>
      <c r="AB174" s="16"/>
      <c r="AC174" s="16"/>
      <c r="AD174" s="16"/>
      <c r="AE174" s="16">
        <v>27.835454359694349</v>
      </c>
    </row>
    <row r="175" spans="10:31" x14ac:dyDescent="0.25">
      <c r="J175" s="20">
        <v>174</v>
      </c>
      <c r="K175" s="16"/>
      <c r="L175" s="16"/>
      <c r="M175" s="21">
        <v>56.801486550450356</v>
      </c>
      <c r="N175" s="16"/>
      <c r="O175" s="16"/>
      <c r="P175" s="16"/>
      <c r="Q175" s="17">
        <v>0</v>
      </c>
      <c r="R175" s="21">
        <v>69.596913502043094</v>
      </c>
      <c r="S175" s="21">
        <v>72.785883799871499</v>
      </c>
      <c r="T175" s="21">
        <v>73.756465577978133</v>
      </c>
      <c r="U175" s="16">
        <v>28.961641809761112</v>
      </c>
      <c r="V175" s="16">
        <v>25.675916787586075</v>
      </c>
      <c r="W175" s="16"/>
      <c r="X175" s="16"/>
      <c r="Y175" s="25"/>
      <c r="Z175" s="16"/>
      <c r="AA175" s="16"/>
      <c r="AB175" s="16"/>
      <c r="AC175" s="16"/>
      <c r="AD175" s="16"/>
      <c r="AE175" s="16">
        <v>28.394592339756532</v>
      </c>
    </row>
    <row r="176" spans="10:31" x14ac:dyDescent="0.25">
      <c r="J176" s="20">
        <v>175</v>
      </c>
      <c r="K176" s="16"/>
      <c r="L176" s="16"/>
      <c r="M176" s="21">
        <v>57.79970941033298</v>
      </c>
      <c r="N176" s="16"/>
      <c r="O176" s="16"/>
      <c r="P176" s="16"/>
      <c r="Q176" s="17">
        <v>0</v>
      </c>
      <c r="R176" s="21">
        <v>70.848416685293174</v>
      </c>
      <c r="S176" s="21">
        <v>74.107471052434917</v>
      </c>
      <c r="T176" s="21">
        <v>75.155948889831976</v>
      </c>
      <c r="U176" s="16">
        <v>29.536668278470309</v>
      </c>
      <c r="V176" s="16">
        <v>26.195807076519582</v>
      </c>
      <c r="W176" s="16"/>
      <c r="X176" s="16"/>
      <c r="Y176" s="25"/>
      <c r="Z176" s="16"/>
      <c r="AA176" s="16"/>
      <c r="AB176" s="16"/>
      <c r="AC176" s="16"/>
      <c r="AD176" s="16"/>
      <c r="AE176" s="16">
        <v>28.961641809761112</v>
      </c>
    </row>
    <row r="177" spans="10:31" x14ac:dyDescent="0.25">
      <c r="J177" s="20">
        <v>176</v>
      </c>
      <c r="K177" s="16"/>
      <c r="L177" s="16"/>
      <c r="M177" s="21">
        <v>58.80963678347161</v>
      </c>
      <c r="N177" s="16"/>
      <c r="O177" s="16"/>
      <c r="P177" s="16"/>
      <c r="Q177" s="17">
        <v>0</v>
      </c>
      <c r="R177" s="21">
        <v>72.115100751794927</v>
      </c>
      <c r="S177" s="21">
        <v>75.445318640631015</v>
      </c>
      <c r="T177" s="21">
        <v>76.573784750136852</v>
      </c>
      <c r="U177" s="16">
        <v>30.119737417001936</v>
      </c>
      <c r="V177" s="16">
        <v>26.723171635875076</v>
      </c>
      <c r="W177" s="16"/>
      <c r="X177" s="16"/>
      <c r="Y177" s="25"/>
      <c r="Z177" s="16"/>
      <c r="AA177" s="16"/>
      <c r="AB177" s="16"/>
      <c r="AC177" s="16"/>
      <c r="AD177" s="16"/>
      <c r="AE177" s="16">
        <v>29.536668278470309</v>
      </c>
    </row>
    <row r="178" spans="10:31" x14ac:dyDescent="0.25">
      <c r="J178" s="20">
        <v>177</v>
      </c>
      <c r="K178" s="16"/>
      <c r="L178" s="16"/>
      <c r="M178" s="21">
        <v>59.831338236035705</v>
      </c>
      <c r="N178" s="16"/>
      <c r="O178" s="16"/>
      <c r="P178" s="16"/>
      <c r="Q178" s="17">
        <v>0</v>
      </c>
      <c r="R178" s="21">
        <v>73.397062021876778</v>
      </c>
      <c r="S178" s="21">
        <v>76.799532531151812</v>
      </c>
      <c r="T178" s="21">
        <v>78.010107501712696</v>
      </c>
      <c r="U178" s="16">
        <v>30.710915058300078</v>
      </c>
      <c r="V178" s="16">
        <v>27.25807453618113</v>
      </c>
      <c r="W178" s="16"/>
      <c r="X178" s="16"/>
      <c r="Y178" s="25"/>
      <c r="Z178" s="16"/>
      <c r="AA178" s="16"/>
      <c r="AB178" s="16"/>
      <c r="AC178" s="16"/>
      <c r="AD178" s="16"/>
      <c r="AE178" s="16">
        <v>30.119737417001936</v>
      </c>
    </row>
    <row r="179" spans="10:31" x14ac:dyDescent="0.25">
      <c r="J179" s="20">
        <v>178</v>
      </c>
      <c r="K179" s="16"/>
      <c r="L179" s="16"/>
      <c r="M179" s="21">
        <v>60.86488335000827</v>
      </c>
      <c r="N179" s="16"/>
      <c r="O179" s="16"/>
      <c r="P179" s="16"/>
      <c r="Q179" s="17">
        <v>0</v>
      </c>
      <c r="R179" s="21">
        <v>74.694396876085804</v>
      </c>
      <c r="S179" s="21">
        <v>78.170218775015485</v>
      </c>
      <c r="T179" s="21">
        <v>79.465051701279592</v>
      </c>
      <c r="U179" s="16">
        <v>31.310267196610656</v>
      </c>
      <c r="V179" s="16">
        <v>27.800580029514691</v>
      </c>
      <c r="W179" s="16"/>
      <c r="X179" s="16"/>
      <c r="Y179" s="25"/>
      <c r="Z179" s="16"/>
      <c r="AA179" s="16"/>
      <c r="AB179" s="16"/>
      <c r="AC179" s="16"/>
      <c r="AD179" s="16"/>
      <c r="AE179" s="16">
        <v>30.710915058300078</v>
      </c>
    </row>
    <row r="180" spans="10:31" x14ac:dyDescent="0.25">
      <c r="J180" s="20">
        <v>179</v>
      </c>
      <c r="K180" s="16"/>
      <c r="L180" s="16"/>
      <c r="M180" s="21">
        <v>61.910341723098583</v>
      </c>
      <c r="N180" s="16"/>
      <c r="O180" s="16"/>
      <c r="P180" s="16"/>
      <c r="Q180" s="17">
        <v>0</v>
      </c>
      <c r="R180" s="21">
        <v>76.007201754885784</v>
      </c>
      <c r="S180" s="21">
        <v>79.557483507156221</v>
      </c>
      <c r="T180" s="21">
        <v>80.938752118584873</v>
      </c>
      <c r="U180" s="16">
        <v>31.917859986962394</v>
      </c>
      <c r="V180" s="16">
        <v>28.350752548985529</v>
      </c>
      <c r="W180" s="16"/>
      <c r="X180" s="16"/>
      <c r="Y180" s="25"/>
      <c r="Z180" s="16"/>
      <c r="AA180" s="16"/>
      <c r="AB180" s="16"/>
      <c r="AC180" s="16"/>
      <c r="AD180" s="16"/>
      <c r="AE180" s="16">
        <v>31.310267196610656</v>
      </c>
    </row>
    <row r="181" spans="10:31" x14ac:dyDescent="0.25">
      <c r="J181" s="20">
        <v>180</v>
      </c>
      <c r="K181" s="16"/>
      <c r="L181" s="16"/>
      <c r="M181" s="21">
        <v>62.967782968657417</v>
      </c>
      <c r="N181" s="16"/>
      <c r="O181" s="16"/>
      <c r="P181" s="16"/>
      <c r="Q181" s="17">
        <v>0</v>
      </c>
      <c r="R181" s="21">
        <v>77.335573158358315</v>
      </c>
      <c r="S181" s="21">
        <v>80.961432946019315</v>
      </c>
      <c r="T181" s="21">
        <v>82.431343735542413</v>
      </c>
      <c r="U181" s="16">
        <v>32.533759744652031</v>
      </c>
      <c r="V181" s="16">
        <v>28.908656708225074</v>
      </c>
      <c r="W181" s="16"/>
      <c r="X181" s="16"/>
      <c r="Y181" s="25"/>
      <c r="Z181" s="16"/>
      <c r="AA181" s="16"/>
      <c r="AB181" s="16"/>
      <c r="AC181" s="16"/>
      <c r="AD181" s="16"/>
      <c r="AE181" s="16">
        <v>31.917859986962394</v>
      </c>
    </row>
    <row r="182" spans="10:31" x14ac:dyDescent="0.25">
      <c r="J182" s="20">
        <v>181</v>
      </c>
      <c r="K182" s="16"/>
      <c r="L182" s="16"/>
      <c r="M182" s="21">
        <v>64.037276715594047</v>
      </c>
      <c r="N182" s="16"/>
      <c r="O182" s="16"/>
      <c r="P182" s="16"/>
      <c r="Q182" s="17">
        <v>0</v>
      </c>
      <c r="R182" s="21">
        <v>78.679607645904881</v>
      </c>
      <c r="S182" s="21">
        <v>82.382173393158183</v>
      </c>
      <c r="T182" s="21">
        <v>83.942961745377914</v>
      </c>
      <c r="U182" s="16">
        <v>33.158032944733428</v>
      </c>
      <c r="V182" s="16">
        <v>29.474357300879099</v>
      </c>
      <c r="W182" s="16"/>
      <c r="X182" s="16"/>
      <c r="Y182" s="25"/>
      <c r="Z182" s="16"/>
      <c r="AA182" s="16"/>
      <c r="AB182" s="16"/>
      <c r="AC182" s="16"/>
      <c r="AD182" s="16"/>
      <c r="AE182" s="16">
        <v>32.533759744652031</v>
      </c>
    </row>
    <row r="183" spans="10:31" x14ac:dyDescent="0.25">
      <c r="J183" s="20">
        <v>182</v>
      </c>
      <c r="K183" s="16"/>
      <c r="L183" s="16"/>
      <c r="M183" s="21">
        <v>65.118892608292768</v>
      </c>
      <c r="N183" s="16"/>
      <c r="O183" s="16"/>
      <c r="P183" s="16"/>
      <c r="Q183" s="17">
        <v>0</v>
      </c>
      <c r="R183" s="21">
        <v>80.039401835953726</v>
      </c>
      <c r="S183" s="21">
        <v>83.8198112328392</v>
      </c>
      <c r="T183" s="21">
        <v>85.47374155178322</v>
      </c>
      <c r="U183" s="16">
        <v>33.790746221512507</v>
      </c>
      <c r="V183" s="16">
        <v>30.047919300105477</v>
      </c>
      <c r="W183" s="16"/>
      <c r="X183" s="16"/>
      <c r="Y183" s="25"/>
      <c r="Z183" s="16"/>
      <c r="AA183" s="16"/>
      <c r="AB183" s="16"/>
      <c r="AC183" s="16"/>
      <c r="AD183" s="16"/>
      <c r="AE183" s="16">
        <v>33.158032944733428</v>
      </c>
    </row>
    <row r="184" spans="10:31" x14ac:dyDescent="0.25">
      <c r="J184" s="20">
        <v>183</v>
      </c>
      <c r="K184" s="16"/>
      <c r="L184" s="16"/>
      <c r="M184" s="21">
        <v>66.212700306530067</v>
      </c>
      <c r="N184" s="16"/>
      <c r="O184" s="16"/>
      <c r="P184" s="16"/>
      <c r="Q184" s="17">
        <v>0</v>
      </c>
      <c r="R184" s="21">
        <v>81.41505240567092</v>
      </c>
      <c r="S184" s="21">
        <v>85.274452931647033</v>
      </c>
      <c r="T184" s="21">
        <v>87.023818768077547</v>
      </c>
      <c r="U184" s="16">
        <v>34.431966368044904</v>
      </c>
      <c r="V184" s="16">
        <v>30.629407858074874</v>
      </c>
      <c r="W184" s="16"/>
      <c r="X184" s="16"/>
      <c r="Y184" s="25"/>
      <c r="Z184" s="16"/>
      <c r="AA184" s="16"/>
      <c r="AB184" s="16"/>
      <c r="AC184" s="16"/>
      <c r="AD184" s="16"/>
      <c r="AE184" s="16">
        <v>33.790746221512507</v>
      </c>
    </row>
    <row r="185" spans="10:31" x14ac:dyDescent="0.25">
      <c r="J185" s="20">
        <v>184</v>
      </c>
      <c r="K185" s="16"/>
      <c r="L185" s="16"/>
      <c r="M185" s="16"/>
      <c r="N185" s="16"/>
      <c r="O185" s="16"/>
      <c r="P185" s="16"/>
      <c r="Q185" s="17">
        <v>0</v>
      </c>
      <c r="R185" s="21">
        <v>82.806656090671353</v>
      </c>
      <c r="S185" s="21">
        <v>86.746205038095582</v>
      </c>
      <c r="T185" s="21">
        <v>88.593329216378663</v>
      </c>
      <c r="U185" s="16">
        <v>35.081760335639281</v>
      </c>
      <c r="V185" s="16">
        <v>31.218888305476892</v>
      </c>
      <c r="W185" s="16"/>
      <c r="X185" s="16"/>
      <c r="Y185" s="25"/>
      <c r="Z185" s="16"/>
      <c r="AA185" s="16"/>
      <c r="AB185" s="16"/>
      <c r="AC185" s="16"/>
      <c r="AD185" s="16"/>
      <c r="AE185" s="16">
        <v>34.431966368044904</v>
      </c>
    </row>
    <row r="186" spans="10:31" x14ac:dyDescent="0.25">
      <c r="J186" s="20">
        <v>185</v>
      </c>
      <c r="K186" s="16"/>
      <c r="L186" s="16"/>
      <c r="M186" s="16"/>
      <c r="N186" s="16"/>
      <c r="O186" s="16"/>
      <c r="P186" s="16"/>
      <c r="Q186" s="17">
        <v>0</v>
      </c>
      <c r="R186" s="21">
        <v>84.214309684734488</v>
      </c>
      <c r="S186" s="21">
        <v>88.235174182243696</v>
      </c>
      <c r="T186" s="21">
        <v>90.182408926780695</v>
      </c>
      <c r="U186" s="16">
        <v>35.740195233364446</v>
      </c>
      <c r="V186" s="16">
        <v>31.81642615102988</v>
      </c>
      <c r="W186" s="16"/>
      <c r="X186" s="16"/>
      <c r="Y186" s="25"/>
      <c r="Z186" s="16"/>
      <c r="AA186" s="16"/>
      <c r="AB186" s="16"/>
      <c r="AC186" s="16"/>
      <c r="AD186" s="16"/>
      <c r="AE186" s="16">
        <v>35.081760335639281</v>
      </c>
    </row>
    <row r="187" spans="10:31" x14ac:dyDescent="0.25">
      <c r="J187" s="20">
        <v>186</v>
      </c>
      <c r="K187" s="16"/>
      <c r="L187" s="16"/>
      <c r="M187" s="16"/>
      <c r="N187" s="16"/>
      <c r="O187" s="16"/>
      <c r="P187" s="16"/>
      <c r="Q187" s="17">
        <v>0</v>
      </c>
      <c r="R187" s="21">
        <v>85.638110039524832</v>
      </c>
      <c r="S187" s="21">
        <v>89.741467075313608</v>
      </c>
      <c r="T187" s="16"/>
      <c r="U187" s="16">
        <v>36.407338327560339</v>
      </c>
      <c r="V187" s="16">
        <v>32.422087080993492</v>
      </c>
      <c r="W187" s="16"/>
      <c r="X187" s="16"/>
      <c r="Y187" s="25"/>
      <c r="Z187" s="16"/>
      <c r="AA187" s="16"/>
      <c r="AB187" s="16"/>
      <c r="AC187" s="16"/>
      <c r="AD187" s="16"/>
      <c r="AE187" s="16">
        <v>35.740195233364446</v>
      </c>
    </row>
    <row r="188" spans="10:31" x14ac:dyDescent="0.25">
      <c r="J188" s="20">
        <v>187</v>
      </c>
      <c r="K188" s="16"/>
      <c r="L188" s="16"/>
      <c r="M188" s="16"/>
      <c r="N188" s="16"/>
      <c r="O188" s="16"/>
      <c r="P188" s="16"/>
      <c r="Q188" s="17">
        <v>0</v>
      </c>
      <c r="R188" s="21">
        <v>87.07815406431034</v>
      </c>
      <c r="S188" s="21">
        <v>91.265190509312589</v>
      </c>
      <c r="T188" s="16"/>
      <c r="U188" s="16">
        <v>37.083257041353775</v>
      </c>
      <c r="V188" s="16">
        <v>33.035936958687813</v>
      </c>
      <c r="W188" s="16"/>
      <c r="X188" s="16"/>
      <c r="Y188" s="25"/>
      <c r="Z188" s="16"/>
      <c r="AA188" s="16"/>
      <c r="AB188" s="16"/>
      <c r="AC188" s="16"/>
      <c r="AD188" s="16"/>
      <c r="AE188" s="16">
        <v>36.407338327560339</v>
      </c>
    </row>
    <row r="189" spans="10:31" x14ac:dyDescent="0.25">
      <c r="J189" s="20">
        <v>188</v>
      </c>
      <c r="K189" s="16"/>
      <c r="L189" s="16"/>
      <c r="M189" s="16"/>
      <c r="N189" s="16"/>
      <c r="O189" s="16"/>
      <c r="P189" s="16"/>
      <c r="Q189" s="17">
        <v>0</v>
      </c>
      <c r="R189" s="21">
        <v>88.534538725690112</v>
      </c>
      <c r="S189" s="21">
        <v>92.806451356660489</v>
      </c>
      <c r="T189" s="16"/>
      <c r="U189" s="16">
        <v>37.768018954177897</v>
      </c>
      <c r="V189" s="16">
        <v>33.65804182401321</v>
      </c>
      <c r="W189" s="16"/>
      <c r="X189" s="16"/>
      <c r="Y189" s="25"/>
      <c r="Z189" s="16"/>
      <c r="AA189" s="16"/>
      <c r="AB189" s="16"/>
      <c r="AC189" s="16"/>
      <c r="AD189" s="16"/>
      <c r="AE189" s="16">
        <v>37.083257041353775</v>
      </c>
    </row>
    <row r="190" spans="10:31" x14ac:dyDescent="0.25">
      <c r="J190" s="20">
        <v>189</v>
      </c>
      <c r="K190" s="16"/>
      <c r="L190" s="16"/>
      <c r="M190" s="16"/>
      <c r="N190" s="16"/>
      <c r="O190" s="16"/>
      <c r="P190" s="16"/>
      <c r="Q190" s="17">
        <v>0</v>
      </c>
      <c r="R190" s="21">
        <v>90.007361047318284</v>
      </c>
      <c r="S190" s="21">
        <v>94.36535656981907</v>
      </c>
      <c r="T190" s="16"/>
      <c r="U190" s="16">
        <v>38.461691801295864</v>
      </c>
      <c r="V190" s="16">
        <v>34.28846789297706</v>
      </c>
      <c r="W190" s="16"/>
      <c r="X190" s="16"/>
      <c r="Y190" s="25"/>
      <c r="Z190" s="16"/>
      <c r="AA190" s="16"/>
      <c r="AB190" s="16"/>
      <c r="AC190" s="16"/>
      <c r="AD190" s="16"/>
      <c r="AE190" s="16">
        <v>37.768018954177897</v>
      </c>
    </row>
    <row r="191" spans="10:31" x14ac:dyDescent="0.25">
      <c r="J191" s="20">
        <v>190</v>
      </c>
      <c r="K191" s="16"/>
      <c r="L191" s="16"/>
      <c r="M191" s="16"/>
      <c r="N191" s="16"/>
      <c r="O191" s="16"/>
      <c r="P191" s="16"/>
      <c r="Q191" s="17">
        <v>0</v>
      </c>
      <c r="R191" s="21">
        <v>91.496718109635992</v>
      </c>
      <c r="S191" s="21">
        <v>95.94201318092513</v>
      </c>
      <c r="T191" s="16"/>
      <c r="U191" s="16">
        <v>39.164343473328167</v>
      </c>
      <c r="V191" s="16">
        <v>34.927281557221797</v>
      </c>
      <c r="W191" s="16"/>
      <c r="X191" s="16"/>
      <c r="Y191" s="25"/>
      <c r="Z191" s="16"/>
      <c r="AA191" s="16"/>
      <c r="AB191" s="16"/>
      <c r="AC191" s="16"/>
      <c r="AD191" s="16"/>
      <c r="AE191" s="16">
        <v>38.461691801295864</v>
      </c>
    </row>
    <row r="192" spans="10:31" x14ac:dyDescent="0.25">
      <c r="J192" s="20">
        <v>191</v>
      </c>
      <c r="K192" s="16"/>
      <c r="L192" s="16"/>
      <c r="M192" s="16"/>
      <c r="N192" s="16"/>
      <c r="O192" s="16"/>
      <c r="P192" s="16"/>
      <c r="Q192" s="17">
        <v>0</v>
      </c>
      <c r="R192" s="21">
        <v>93</v>
      </c>
      <c r="S192" s="21">
        <v>97.5</v>
      </c>
      <c r="T192" s="16"/>
      <c r="U192" s="16">
        <v>39.876042015784293</v>
      </c>
      <c r="V192" s="16">
        <v>35.574549383558683</v>
      </c>
      <c r="W192" s="16"/>
      <c r="X192" s="16"/>
      <c r="Y192" s="25"/>
      <c r="Z192" s="16"/>
      <c r="AA192" s="16"/>
      <c r="AB192" s="16"/>
      <c r="AC192" s="16"/>
      <c r="AD192" s="16"/>
      <c r="AE192" s="16">
        <v>39.164343473328167</v>
      </c>
    </row>
    <row r="193" spans="10:31" x14ac:dyDescent="0.25">
      <c r="J193" s="20">
        <v>192</v>
      </c>
      <c r="K193" s="16"/>
      <c r="L193" s="16"/>
      <c r="M193" s="16"/>
      <c r="N193" s="16"/>
      <c r="O193" s="16"/>
      <c r="P193" s="16"/>
      <c r="Q193" s="17">
        <v>0</v>
      </c>
      <c r="R193" s="21">
        <v>94.5</v>
      </c>
      <c r="S193" s="21">
        <v>99.2</v>
      </c>
      <c r="T193" s="16"/>
      <c r="U193" s="16">
        <v>40.596855628598142</v>
      </c>
      <c r="V193" s="16">
        <v>36.230338113503848</v>
      </c>
      <c r="W193" s="16"/>
      <c r="X193" s="16"/>
      <c r="Y193" s="25"/>
      <c r="Z193" s="16"/>
      <c r="AA193" s="16"/>
      <c r="AB193" s="16"/>
      <c r="AC193" s="16"/>
      <c r="AD193" s="16"/>
      <c r="AE193" s="16">
        <v>39.876042015784293</v>
      </c>
    </row>
    <row r="194" spans="10:31" x14ac:dyDescent="0.25">
      <c r="J194" s="20">
        <v>193</v>
      </c>
      <c r="K194" s="16"/>
      <c r="L194" s="16"/>
      <c r="M194" s="16"/>
      <c r="N194" s="16"/>
      <c r="O194" s="16"/>
      <c r="P194" s="16"/>
      <c r="Q194" s="17">
        <v>0</v>
      </c>
      <c r="R194" s="21">
        <v>96.1</v>
      </c>
      <c r="S194" s="21">
        <v>100.8</v>
      </c>
      <c r="T194" s="16"/>
      <c r="U194" s="16">
        <v>41.326852665667211</v>
      </c>
      <c r="V194" s="16">
        <v>36.894714662818359</v>
      </c>
      <c r="W194" s="16"/>
      <c r="X194" s="16"/>
      <c r="Y194" s="25"/>
      <c r="Z194" s="16"/>
      <c r="AA194" s="16"/>
      <c r="AB194" s="16"/>
      <c r="AC194" s="16"/>
      <c r="AD194" s="16"/>
      <c r="AE194" s="16">
        <v>40.596855628598142</v>
      </c>
    </row>
    <row r="195" spans="10:31" x14ac:dyDescent="0.25">
      <c r="J195" s="20">
        <v>194</v>
      </c>
      <c r="K195" s="16"/>
      <c r="L195" s="16"/>
      <c r="M195" s="16"/>
      <c r="N195" s="16"/>
      <c r="O195" s="16"/>
      <c r="P195" s="16"/>
      <c r="Q195" s="17">
        <v>0</v>
      </c>
      <c r="R195" s="21">
        <v>97.6</v>
      </c>
      <c r="S195" s="21">
        <v>102.4</v>
      </c>
      <c r="T195" s="16"/>
      <c r="U195" s="16">
        <v>42.066101634395558</v>
      </c>
      <c r="V195" s="16">
        <v>37.56774612105275</v>
      </c>
      <c r="W195" s="16"/>
      <c r="X195" s="16"/>
      <c r="Y195" s="25"/>
      <c r="Z195" s="16"/>
      <c r="AA195" s="16"/>
      <c r="AB195" s="16"/>
      <c r="AC195" s="16"/>
      <c r="AD195" s="16"/>
      <c r="AE195" s="16">
        <v>41.326852665667211</v>
      </c>
    </row>
    <row r="196" spans="10:31" x14ac:dyDescent="0.25">
      <c r="J196" s="20">
        <v>195</v>
      </c>
      <c r="K196" s="16"/>
      <c r="L196" s="16"/>
      <c r="M196" s="16"/>
      <c r="N196" s="16"/>
      <c r="O196" s="16"/>
      <c r="P196" s="16"/>
      <c r="Q196" s="17">
        <v>0</v>
      </c>
      <c r="R196" s="21">
        <v>99.2</v>
      </c>
      <c r="S196" s="21">
        <v>104.1</v>
      </c>
      <c r="T196" s="16"/>
      <c r="U196" s="16">
        <v>42.814671195240017</v>
      </c>
      <c r="V196" s="16">
        <v>38.249499751093438</v>
      </c>
      <c r="W196" s="16"/>
      <c r="X196" s="16"/>
      <c r="Y196" s="25"/>
      <c r="Z196" s="16"/>
      <c r="AA196" s="16"/>
      <c r="AB196" s="16"/>
      <c r="AC196" s="16"/>
      <c r="AD196" s="16"/>
      <c r="AE196" s="16">
        <v>42.066101634395558</v>
      </c>
    </row>
    <row r="197" spans="10:31" x14ac:dyDescent="0.25">
      <c r="J197" s="20">
        <v>196</v>
      </c>
      <c r="K197" s="16"/>
      <c r="L197" s="16"/>
      <c r="M197" s="16"/>
      <c r="N197" s="16"/>
      <c r="O197" s="16"/>
      <c r="P197" s="16"/>
      <c r="Q197" s="17">
        <v>0</v>
      </c>
      <c r="R197" s="21">
        <v>100.8</v>
      </c>
      <c r="S197" s="21">
        <v>105.8</v>
      </c>
      <c r="T197" s="16"/>
      <c r="U197" s="16">
        <v>43.572630161261351</v>
      </c>
      <c r="V197" s="16">
        <v>38.94004298871458</v>
      </c>
      <c r="W197" s="16"/>
      <c r="X197" s="16"/>
      <c r="Y197" s="25"/>
      <c r="Z197" s="16"/>
      <c r="AA197" s="16"/>
      <c r="AB197" s="16"/>
      <c r="AC197" s="16"/>
      <c r="AD197" s="16"/>
      <c r="AE197" s="16">
        <v>42.814671195240017</v>
      </c>
    </row>
    <row r="198" spans="10:31" x14ac:dyDescent="0.25">
      <c r="J198" s="20">
        <v>197</v>
      </c>
      <c r="K198" s="16"/>
      <c r="L198" s="16"/>
      <c r="M198" s="16"/>
      <c r="N198" s="16"/>
      <c r="O198" s="16"/>
      <c r="P198" s="16"/>
      <c r="Q198" s="17">
        <v>0</v>
      </c>
      <c r="R198" s="21">
        <v>102.4</v>
      </c>
      <c r="S198" s="21">
        <v>107.5</v>
      </c>
      <c r="T198" s="16"/>
      <c r="U198" s="16">
        <v>44.340047497678007</v>
      </c>
      <c r="V198" s="16">
        <v>39.639443442131963</v>
      </c>
      <c r="W198" s="16"/>
      <c r="X198" s="16"/>
      <c r="Y198" s="25"/>
      <c r="Z198" s="16"/>
      <c r="AA198" s="16"/>
      <c r="AB198" s="16"/>
      <c r="AC198" s="16"/>
      <c r="AD198" s="16"/>
      <c r="AE198" s="16">
        <v>43.572630161261351</v>
      </c>
    </row>
    <row r="199" spans="10:31" x14ac:dyDescent="0.25">
      <c r="J199" s="20">
        <v>198</v>
      </c>
      <c r="K199" s="16"/>
      <c r="L199" s="16"/>
      <c r="M199" s="16"/>
      <c r="N199" s="16"/>
      <c r="O199" s="16"/>
      <c r="P199" s="16"/>
      <c r="Q199" s="17">
        <v>0</v>
      </c>
      <c r="R199" s="21">
        <v>104</v>
      </c>
      <c r="S199" s="21">
        <v>109.2</v>
      </c>
      <c r="T199" s="16"/>
      <c r="U199" s="16">
        <v>45.116992321422934</v>
      </c>
      <c r="V199" s="16">
        <v>40.347768891560264</v>
      </c>
      <c r="W199" s="16"/>
      <c r="X199" s="16"/>
      <c r="Y199" s="25"/>
      <c r="Z199" s="16"/>
      <c r="AA199" s="16"/>
      <c r="AB199" s="16"/>
      <c r="AC199" s="16"/>
      <c r="AD199" s="16"/>
      <c r="AE199" s="16">
        <v>44.340047497678007</v>
      </c>
    </row>
    <row r="200" spans="10:31" x14ac:dyDescent="0.25">
      <c r="J200" s="20">
        <v>199</v>
      </c>
      <c r="K200" s="16"/>
      <c r="L200" s="16"/>
      <c r="M200" s="16"/>
      <c r="N200" s="16"/>
      <c r="O200" s="16"/>
      <c r="P200" s="16"/>
      <c r="Q200" s="17">
        <v>0</v>
      </c>
      <c r="R200" s="21">
        <v>105.7</v>
      </c>
      <c r="S200" s="21">
        <v>111</v>
      </c>
      <c r="T200" s="16"/>
      <c r="U200" s="16">
        <v>45.903533900705789</v>
      </c>
      <c r="V200" s="16">
        <v>41.065087288775331</v>
      </c>
      <c r="W200" s="16"/>
      <c r="X200" s="16"/>
      <c r="Y200" s="25"/>
      <c r="Z200" s="16"/>
      <c r="AA200" s="16"/>
      <c r="AB200" s="16"/>
      <c r="AC200" s="16"/>
      <c r="AD200" s="16"/>
      <c r="AE200" s="16">
        <v>45.116992321422934</v>
      </c>
    </row>
    <row r="201" spans="10:31" x14ac:dyDescent="0.25">
      <c r="J201" s="20">
        <v>200</v>
      </c>
      <c r="K201" s="16"/>
      <c r="L201" s="16"/>
      <c r="M201" s="16"/>
      <c r="N201" s="16"/>
      <c r="O201" s="16"/>
      <c r="P201" s="16"/>
      <c r="Q201" s="17">
        <v>0</v>
      </c>
      <c r="R201" s="21">
        <v>107.3</v>
      </c>
      <c r="S201" s="21">
        <v>112.7</v>
      </c>
      <c r="T201" s="16"/>
      <c r="U201" s="16">
        <v>46.699741654576435</v>
      </c>
      <c r="V201" s="16">
        <v>41.791466756677785</v>
      </c>
      <c r="W201" s="16"/>
      <c r="X201" s="16"/>
      <c r="Y201" s="25"/>
      <c r="Z201" s="16"/>
      <c r="AA201" s="16"/>
      <c r="AB201" s="16"/>
      <c r="AC201" s="16"/>
      <c r="AD201" s="16"/>
      <c r="AE201" s="16">
        <v>45.903533900705789</v>
      </c>
    </row>
    <row r="202" spans="10:31" x14ac:dyDescent="0.25">
      <c r="J202" s="20">
        <v>201</v>
      </c>
      <c r="K202" s="16"/>
      <c r="L202" s="16"/>
      <c r="M202" s="16"/>
      <c r="N202" s="16"/>
      <c r="O202" s="16"/>
      <c r="P202" s="16"/>
      <c r="Q202" s="17">
        <v>0</v>
      </c>
      <c r="R202" s="21">
        <v>109</v>
      </c>
      <c r="S202" s="21">
        <v>114.5</v>
      </c>
      <c r="T202" s="16"/>
      <c r="U202" s="16">
        <v>47.505685152494145</v>
      </c>
      <c r="V202" s="16">
        <v>42.526975588860971</v>
      </c>
      <c r="W202" s="16"/>
      <c r="X202" s="16"/>
      <c r="Y202" s="25"/>
      <c r="Z202" s="16"/>
      <c r="AA202" s="16"/>
      <c r="AB202" s="16"/>
      <c r="AC202" s="16"/>
      <c r="AD202" s="16"/>
      <c r="AE202" s="16">
        <v>46.699741654576435</v>
      </c>
    </row>
    <row r="203" spans="10:31" x14ac:dyDescent="0.25">
      <c r="J203" s="20">
        <v>202</v>
      </c>
      <c r="K203" s="16"/>
      <c r="L203" s="16"/>
      <c r="M203" s="16"/>
      <c r="N203" s="16"/>
      <c r="O203" s="16"/>
      <c r="P203" s="16"/>
      <c r="Q203" s="17">
        <v>0</v>
      </c>
      <c r="R203" s="21">
        <v>110.7</v>
      </c>
      <c r="S203" s="21">
        <v>116.3</v>
      </c>
      <c r="T203" s="16"/>
      <c r="U203" s="16">
        <v>48.321434113897254</v>
      </c>
      <c r="V203" s="16">
        <v>43.271682249182021</v>
      </c>
      <c r="W203" s="16"/>
      <c r="X203" s="16"/>
      <c r="Y203" s="25"/>
      <c r="Z203" s="16"/>
      <c r="AA203" s="16"/>
      <c r="AB203" s="16"/>
      <c r="AC203" s="16"/>
      <c r="AD203" s="16"/>
      <c r="AE203" s="16">
        <v>47.505685152494145</v>
      </c>
    </row>
    <row r="204" spans="10:31" x14ac:dyDescent="0.25">
      <c r="J204" s="20">
        <v>203</v>
      </c>
      <c r="K204" s="16"/>
      <c r="L204" s="16"/>
      <c r="M204" s="16"/>
      <c r="N204" s="16"/>
      <c r="O204" s="16"/>
      <c r="P204" s="16"/>
      <c r="Q204" s="17">
        <v>0</v>
      </c>
      <c r="R204" s="21">
        <v>112.4</v>
      </c>
      <c r="S204" s="21">
        <v>118.1</v>
      </c>
      <c r="T204" s="16"/>
      <c r="U204" s="16">
        <v>49.147058407780236</v>
      </c>
      <c r="V204" s="16">
        <v>44.025655371336498</v>
      </c>
      <c r="W204" s="16"/>
      <c r="X204" s="16"/>
      <c r="Y204" s="25"/>
      <c r="Z204" s="16"/>
      <c r="AA204" s="16"/>
      <c r="AB204" s="16"/>
      <c r="AC204" s="16"/>
      <c r="AD204" s="16"/>
      <c r="AE204" s="16">
        <v>48.321434113897254</v>
      </c>
    </row>
    <row r="205" spans="10:31" x14ac:dyDescent="0.25">
      <c r="J205" s="20">
        <v>204</v>
      </c>
      <c r="K205" s="16"/>
      <c r="L205" s="16"/>
      <c r="M205" s="16"/>
      <c r="N205" s="16"/>
      <c r="O205" s="16"/>
      <c r="P205" s="16"/>
      <c r="Q205" s="17">
        <v>0</v>
      </c>
      <c r="R205" s="21">
        <v>114.1</v>
      </c>
      <c r="S205" s="21">
        <v>120</v>
      </c>
      <c r="T205" s="16"/>
      <c r="U205" s="16">
        <v>49.982628052269405</v>
      </c>
      <c r="V205" s="16">
        <v>44.788963758435237</v>
      </c>
      <c r="W205" s="16"/>
      <c r="X205" s="16"/>
      <c r="Y205" s="25"/>
      <c r="Z205" s="16"/>
      <c r="AA205" s="16"/>
      <c r="AB205" s="16"/>
      <c r="AC205" s="16"/>
      <c r="AD205" s="16"/>
      <c r="AE205" s="16">
        <v>49.147058407780236</v>
      </c>
    </row>
    <row r="206" spans="10:31" x14ac:dyDescent="0.25">
      <c r="J206" s="20">
        <v>205</v>
      </c>
      <c r="K206" s="16"/>
      <c r="L206" s="16"/>
      <c r="M206" s="16"/>
      <c r="N206" s="16"/>
      <c r="O206" s="16"/>
      <c r="P206" s="16"/>
      <c r="Q206" s="17">
        <v>0</v>
      </c>
      <c r="R206" s="21">
        <v>115.9</v>
      </c>
      <c r="S206" s="21">
        <v>121.8</v>
      </c>
      <c r="T206" s="16"/>
      <c r="U206" s="16">
        <v>50.828213214205753</v>
      </c>
      <c r="V206" s="16">
        <v>45.561676382584643</v>
      </c>
      <c r="W206" s="16"/>
      <c r="X206" s="16"/>
      <c r="Y206" s="25"/>
      <c r="Z206" s="16"/>
      <c r="AA206" s="16"/>
      <c r="AB206" s="16"/>
      <c r="AC206" s="16"/>
      <c r="AD206" s="16"/>
      <c r="AE206" s="16">
        <v>49.982628052269405</v>
      </c>
    </row>
    <row r="207" spans="10:31" x14ac:dyDescent="0.25">
      <c r="J207" s="20">
        <v>206</v>
      </c>
      <c r="K207" s="16"/>
      <c r="L207" s="16"/>
      <c r="M207" s="16"/>
      <c r="N207" s="16"/>
      <c r="O207" s="16"/>
      <c r="P207" s="16"/>
      <c r="Q207" s="17">
        <v>0</v>
      </c>
      <c r="R207" s="21">
        <v>117.7</v>
      </c>
      <c r="S207" s="21">
        <v>123.7</v>
      </c>
      <c r="T207" s="16"/>
      <c r="U207" s="16">
        <v>51.683884208729204</v>
      </c>
      <c r="V207" s="16">
        <v>46.343862384471613</v>
      </c>
      <c r="W207" s="16"/>
      <c r="X207" s="16"/>
      <c r="Y207" s="25"/>
      <c r="Z207" s="16"/>
      <c r="AA207" s="16"/>
      <c r="AB207" s="16"/>
      <c r="AC207" s="16"/>
      <c r="AD207" s="16"/>
      <c r="AE207" s="16">
        <v>50.828213214205753</v>
      </c>
    </row>
    <row r="208" spans="10:31" x14ac:dyDescent="0.25">
      <c r="J208" s="20">
        <v>207</v>
      </c>
      <c r="K208" s="16"/>
      <c r="L208" s="16"/>
      <c r="M208" s="16"/>
      <c r="N208" s="16"/>
      <c r="O208" s="16"/>
      <c r="P208" s="16"/>
      <c r="Q208" s="17">
        <v>0</v>
      </c>
      <c r="R208" s="21">
        <v>119.9</v>
      </c>
      <c r="S208" s="21">
        <v>125.6</v>
      </c>
      <c r="T208" s="16"/>
      <c r="U208" s="16">
        <v>52.549711498865527</v>
      </c>
      <c r="V208" s="16">
        <v>47.135591072948174</v>
      </c>
      <c r="W208" s="16"/>
      <c r="X208" s="16"/>
      <c r="Y208" s="25"/>
      <c r="Z208" s="16"/>
      <c r="AA208" s="16"/>
      <c r="AB208" s="16"/>
      <c r="AC208" s="16"/>
      <c r="AD208" s="16"/>
      <c r="AE208" s="16">
        <v>51.683884208729204</v>
      </c>
    </row>
    <row r="209" spans="10:31" x14ac:dyDescent="0.25">
      <c r="J209" s="20">
        <v>208</v>
      </c>
      <c r="K209" s="16"/>
      <c r="L209" s="16"/>
      <c r="M209" s="16"/>
      <c r="N209" s="16"/>
      <c r="O209" s="16"/>
      <c r="P209" s="16"/>
      <c r="Q209" s="17">
        <v>0</v>
      </c>
      <c r="R209" s="21">
        <v>121.2</v>
      </c>
      <c r="S209" s="21">
        <v>127.5</v>
      </c>
      <c r="T209" s="16"/>
      <c r="U209" s="16">
        <v>53.425765695118514</v>
      </c>
      <c r="V209" s="16">
        <v>47.936931924623522</v>
      </c>
      <c r="W209" s="16"/>
      <c r="X209" s="16"/>
      <c r="Y209" s="25"/>
      <c r="Z209" s="16"/>
      <c r="AA209" s="16"/>
      <c r="AB209" s="16"/>
      <c r="AC209" s="16"/>
      <c r="AD209" s="16"/>
      <c r="AE209" s="16">
        <v>52.549711498865527</v>
      </c>
    </row>
    <row r="210" spans="10:31" x14ac:dyDescent="0.25">
      <c r="J210" s="20">
        <v>209</v>
      </c>
      <c r="K210" s="16"/>
      <c r="L210" s="16"/>
      <c r="M210" s="16"/>
      <c r="N210" s="16"/>
      <c r="O210" s="16"/>
      <c r="P210" s="16"/>
      <c r="Q210" s="17">
        <v>0</v>
      </c>
      <c r="R210" s="21">
        <v>123.1</v>
      </c>
      <c r="S210" s="21">
        <v>129.4</v>
      </c>
      <c r="T210" s="16"/>
      <c r="U210" s="16">
        <v>54.312117555062983</v>
      </c>
      <c r="V210" s="16">
        <v>48.747954583454742</v>
      </c>
      <c r="W210" s="16"/>
      <c r="X210" s="16"/>
      <c r="Y210" s="25"/>
      <c r="Z210" s="16"/>
      <c r="AA210" s="16"/>
      <c r="AB210" s="16"/>
      <c r="AC210" s="16"/>
      <c r="AD210" s="16"/>
      <c r="AE210" s="16">
        <v>53.425765695118514</v>
      </c>
    </row>
    <row r="211" spans="10:31" x14ac:dyDescent="0.25">
      <c r="J211" s="20">
        <v>210</v>
      </c>
      <c r="K211" s="16"/>
      <c r="L211" s="16"/>
      <c r="M211" s="16"/>
      <c r="N211" s="16"/>
      <c r="O211" s="16"/>
      <c r="P211" s="16"/>
      <c r="Q211" s="17">
        <v>0</v>
      </c>
      <c r="R211" s="21">
        <v>124.9</v>
      </c>
      <c r="S211" s="21">
        <v>131.4</v>
      </c>
      <c r="T211" s="16"/>
      <c r="U211" s="16"/>
      <c r="V211" s="16">
        <v>49.568728860343512</v>
      </c>
      <c r="W211" s="16"/>
      <c r="X211" s="16"/>
      <c r="Y211" s="25"/>
      <c r="Z211" s="16"/>
      <c r="AA211" s="16"/>
      <c r="AB211" s="16"/>
      <c r="AC211" s="16"/>
      <c r="AD211" s="16"/>
      <c r="AE211" s="16">
        <v>54.312117555062983</v>
      </c>
    </row>
    <row r="212" spans="10:31" x14ac:dyDescent="0.25">
      <c r="J212" s="20">
        <v>211</v>
      </c>
      <c r="K212" s="16"/>
      <c r="L212" s="16"/>
      <c r="M212" s="16"/>
      <c r="N212" s="16"/>
      <c r="O212" s="16"/>
      <c r="P212" s="16"/>
      <c r="Q212" s="17">
        <v>0</v>
      </c>
      <c r="R212" s="21">
        <v>126.8</v>
      </c>
      <c r="S212" s="21">
        <v>133.4</v>
      </c>
      <c r="T212" s="16"/>
      <c r="U212" s="16"/>
      <c r="V212" s="16">
        <v>50.3993247327342</v>
      </c>
      <c r="W212" s="16"/>
      <c r="X212" s="16"/>
      <c r="Y212" s="25"/>
      <c r="Z212" s="16"/>
      <c r="AA212" s="16"/>
      <c r="AB212" s="16"/>
      <c r="AC212" s="16"/>
      <c r="AD212" s="16"/>
      <c r="AE212" s="16"/>
    </row>
    <row r="213" spans="10:31" x14ac:dyDescent="0.25">
      <c r="J213" s="20">
        <v>212</v>
      </c>
      <c r="K213" s="16"/>
      <c r="L213" s="16"/>
      <c r="M213" s="16"/>
      <c r="N213" s="16"/>
      <c r="O213" s="16"/>
      <c r="P213" s="16"/>
      <c r="Q213" s="17">
        <v>0</v>
      </c>
      <c r="R213" s="21">
        <v>128.6</v>
      </c>
      <c r="S213" s="21">
        <v>135.4</v>
      </c>
      <c r="T213" s="16"/>
      <c r="U213" s="16"/>
      <c r="V213" s="16">
        <v>51.239812344215551</v>
      </c>
      <c r="W213" s="16"/>
      <c r="X213" s="16"/>
      <c r="Y213" s="25"/>
      <c r="Z213" s="16"/>
      <c r="AA213" s="16"/>
      <c r="AB213" s="16"/>
      <c r="AC213" s="16"/>
      <c r="AD213" s="16"/>
      <c r="AE213" s="16"/>
    </row>
    <row r="214" spans="10:31" x14ac:dyDescent="0.25">
      <c r="J214" s="20">
        <v>213</v>
      </c>
      <c r="K214" s="16"/>
      <c r="L214" s="16"/>
      <c r="M214" s="16"/>
      <c r="N214" s="16"/>
      <c r="O214" s="16"/>
      <c r="P214" s="16"/>
      <c r="Q214" s="17">
        <v>0</v>
      </c>
      <c r="R214" s="21">
        <v>130.5</v>
      </c>
      <c r="S214" s="21">
        <v>137.4</v>
      </c>
      <c r="T214" s="16"/>
      <c r="U214" s="16"/>
      <c r="V214" s="16">
        <v>52.090262004124313</v>
      </c>
      <c r="W214" s="16"/>
      <c r="X214" s="16"/>
      <c r="Y214" s="25"/>
      <c r="Z214" s="16"/>
      <c r="AA214" s="16"/>
      <c r="AB214" s="16"/>
      <c r="AC214" s="16"/>
      <c r="AD214" s="16"/>
      <c r="AE214" s="16"/>
    </row>
    <row r="215" spans="10:31" x14ac:dyDescent="0.25">
      <c r="J215" s="20">
        <v>214</v>
      </c>
      <c r="K215" s="16"/>
      <c r="L215" s="16"/>
      <c r="M215" s="16"/>
      <c r="N215" s="16"/>
      <c r="O215" s="16"/>
      <c r="P215" s="16"/>
      <c r="Q215" s="17">
        <v>0</v>
      </c>
      <c r="R215" s="21">
        <v>132.5</v>
      </c>
      <c r="S215" s="21">
        <v>139.4</v>
      </c>
      <c r="T215" s="16"/>
      <c r="U215" s="16"/>
      <c r="V215" s="16">
        <v>52.95074418715356</v>
      </c>
      <c r="W215" s="16"/>
      <c r="X215" s="16"/>
      <c r="Y215" s="25"/>
      <c r="Z215" s="16"/>
      <c r="AA215" s="16"/>
      <c r="AB215" s="16"/>
      <c r="AC215" s="16"/>
      <c r="AD215" s="16"/>
      <c r="AE215" s="16"/>
    </row>
    <row r="216" spans="10:31" x14ac:dyDescent="0.25">
      <c r="J216" s="20">
        <v>215</v>
      </c>
      <c r="K216" s="16"/>
      <c r="L216" s="16"/>
      <c r="M216" s="16"/>
      <c r="N216" s="16"/>
      <c r="O216" s="16"/>
      <c r="P216" s="16"/>
      <c r="Q216" s="17">
        <v>0</v>
      </c>
      <c r="R216" s="21">
        <v>134.4</v>
      </c>
      <c r="S216" s="21">
        <v>141.5</v>
      </c>
      <c r="T216" s="16"/>
      <c r="U216" s="16"/>
      <c r="V216" s="16"/>
      <c r="W216" s="16"/>
      <c r="X216" s="16"/>
      <c r="Y216" s="25"/>
      <c r="Z216" s="16"/>
      <c r="AA216" s="16"/>
      <c r="AB216" s="16"/>
      <c r="AC216" s="16"/>
      <c r="AD216" s="16"/>
      <c r="AE216" s="16"/>
    </row>
    <row r="217" spans="10:31" x14ac:dyDescent="0.25">
      <c r="J217" s="20">
        <v>216</v>
      </c>
      <c r="K217" s="16"/>
      <c r="L217" s="16"/>
      <c r="M217" s="16"/>
      <c r="N217" s="16"/>
      <c r="O217" s="16"/>
      <c r="P217" s="16"/>
      <c r="Q217" s="17">
        <v>0</v>
      </c>
      <c r="R217" s="21">
        <v>136.30000000000001</v>
      </c>
      <c r="S217" s="21">
        <v>143.5</v>
      </c>
      <c r="T217" s="16"/>
      <c r="U217" s="16"/>
      <c r="V217" s="16"/>
      <c r="W217" s="16"/>
      <c r="X217" s="16"/>
      <c r="Y217" s="25"/>
      <c r="Z217" s="16"/>
      <c r="AA217" s="16"/>
      <c r="AB217" s="16"/>
      <c r="AC217" s="16"/>
      <c r="AD217" s="16"/>
      <c r="AE217" s="16"/>
    </row>
    <row r="218" spans="10:31" x14ac:dyDescent="0.25">
      <c r="J218" s="20">
        <v>217</v>
      </c>
      <c r="K218" s="16"/>
      <c r="L218" s="16"/>
      <c r="M218" s="16"/>
      <c r="N218" s="16"/>
      <c r="O218" s="16"/>
      <c r="P218" s="16"/>
      <c r="Q218" s="17">
        <v>0</v>
      </c>
      <c r="R218" s="21">
        <v>138.30000000000001</v>
      </c>
      <c r="S218" s="21">
        <v>145.6</v>
      </c>
      <c r="T218" s="16"/>
      <c r="U218" s="16"/>
      <c r="V218" s="16"/>
      <c r="W218" s="16"/>
      <c r="X218" s="16"/>
      <c r="Y218" s="25"/>
      <c r="Z218" s="16"/>
      <c r="AA218" s="16"/>
      <c r="AB218" s="16"/>
      <c r="AC218" s="16"/>
      <c r="AD218" s="16"/>
      <c r="AE218" s="16"/>
    </row>
    <row r="219" spans="10:31" x14ac:dyDescent="0.25">
      <c r="J219" s="20">
        <v>218</v>
      </c>
      <c r="K219" s="16"/>
      <c r="L219" s="16"/>
      <c r="M219" s="16"/>
      <c r="N219" s="16"/>
      <c r="O219" s="16"/>
      <c r="P219" s="16"/>
      <c r="Q219" s="17">
        <v>0</v>
      </c>
      <c r="R219" s="21">
        <v>140.30000000000001</v>
      </c>
      <c r="S219" s="21">
        <v>147.80000000000001</v>
      </c>
      <c r="T219" s="16"/>
      <c r="U219" s="16"/>
      <c r="V219" s="16"/>
      <c r="W219" s="16"/>
      <c r="X219" s="16"/>
      <c r="Y219" s="25"/>
      <c r="Z219" s="16"/>
      <c r="AA219" s="16"/>
      <c r="AB219" s="16"/>
      <c r="AC219" s="16"/>
      <c r="AD219" s="16"/>
      <c r="AE219" s="16"/>
    </row>
    <row r="220" spans="10:31" x14ac:dyDescent="0.25">
      <c r="J220" s="20">
        <v>219</v>
      </c>
      <c r="K220" s="16"/>
      <c r="L220" s="16"/>
      <c r="M220" s="16"/>
      <c r="N220" s="16"/>
      <c r="O220" s="16"/>
      <c r="P220" s="16"/>
      <c r="Q220" s="17">
        <v>0</v>
      </c>
      <c r="R220" s="21">
        <v>142.30000000000001</v>
      </c>
      <c r="S220" s="21">
        <v>149.9</v>
      </c>
      <c r="T220" s="16"/>
      <c r="U220" s="16"/>
      <c r="V220" s="16"/>
      <c r="W220" s="16"/>
      <c r="X220" s="16"/>
      <c r="Y220" s="25"/>
      <c r="Z220" s="16"/>
      <c r="AA220" s="16"/>
      <c r="AB220" s="16"/>
      <c r="AC220" s="16"/>
      <c r="AD220" s="16"/>
      <c r="AE220" s="16"/>
    </row>
    <row r="221" spans="10:31" x14ac:dyDescent="0.25">
      <c r="J221" s="20">
        <v>220</v>
      </c>
      <c r="K221" s="16"/>
      <c r="L221" s="16"/>
      <c r="M221" s="16"/>
      <c r="N221" s="16"/>
      <c r="O221" s="16"/>
      <c r="P221" s="16"/>
      <c r="Q221" s="17">
        <v>0</v>
      </c>
      <c r="R221" s="21">
        <v>144.30000000000001</v>
      </c>
      <c r="S221" s="21">
        <v>152.1</v>
      </c>
      <c r="T221" s="16"/>
      <c r="U221" s="16"/>
      <c r="V221" s="16"/>
      <c r="W221" s="16"/>
      <c r="X221" s="16"/>
      <c r="Y221" s="25"/>
      <c r="Z221" s="16"/>
      <c r="AA221" s="16"/>
      <c r="AB221" s="16"/>
      <c r="AC221" s="16"/>
      <c r="AD221" s="16"/>
      <c r="AE221" s="16"/>
    </row>
    <row r="222" spans="10:31" x14ac:dyDescent="0.25">
      <c r="J222" s="20">
        <v>221</v>
      </c>
      <c r="K222" s="16"/>
      <c r="L222" s="16"/>
      <c r="M222" s="16"/>
      <c r="N222" s="16"/>
      <c r="O222" s="16"/>
      <c r="P222" s="16"/>
      <c r="Q222" s="17">
        <v>0</v>
      </c>
      <c r="R222" s="21">
        <v>146.4</v>
      </c>
      <c r="S222" s="16"/>
      <c r="T222" s="16"/>
      <c r="U222" s="16"/>
      <c r="V222" s="16"/>
      <c r="W222" s="16"/>
      <c r="X222" s="16"/>
      <c r="Y222" s="25"/>
      <c r="Z222" s="16"/>
      <c r="AA222" s="16"/>
      <c r="AB222" s="16"/>
      <c r="AC222" s="16"/>
      <c r="AD222" s="16"/>
      <c r="AE222" s="16"/>
    </row>
    <row r="223" spans="10:31" x14ac:dyDescent="0.25">
      <c r="J223" s="20">
        <v>222</v>
      </c>
      <c r="K223" s="16"/>
      <c r="L223" s="16"/>
      <c r="M223" s="16"/>
      <c r="N223" s="16"/>
      <c r="O223" s="16"/>
      <c r="P223" s="16"/>
      <c r="Q223" s="17">
        <v>0</v>
      </c>
      <c r="R223" s="21">
        <v>148.5</v>
      </c>
      <c r="S223" s="16"/>
      <c r="T223" s="16"/>
      <c r="U223" s="16"/>
      <c r="V223" s="16"/>
      <c r="W223" s="16"/>
      <c r="X223" s="16"/>
      <c r="Y223" s="25"/>
      <c r="Z223" s="16"/>
      <c r="AA223" s="16"/>
      <c r="AB223" s="16"/>
      <c r="AC223" s="16"/>
      <c r="AD223" s="16"/>
      <c r="AE223" s="16"/>
    </row>
    <row r="224" spans="10:31" x14ac:dyDescent="0.25">
      <c r="J224" s="20">
        <v>223</v>
      </c>
      <c r="K224" s="16"/>
      <c r="L224" s="16"/>
      <c r="M224" s="16"/>
      <c r="N224" s="16"/>
      <c r="O224" s="16"/>
      <c r="P224" s="16"/>
      <c r="Q224" s="17">
        <v>0</v>
      </c>
      <c r="R224" s="21">
        <v>150.6</v>
      </c>
      <c r="S224" s="16"/>
      <c r="T224" s="16"/>
      <c r="U224" s="16"/>
      <c r="V224" s="16"/>
      <c r="W224" s="16"/>
      <c r="X224" s="16"/>
      <c r="Y224" s="25"/>
      <c r="Z224" s="16"/>
      <c r="AA224" s="16"/>
      <c r="AB224" s="16"/>
      <c r="AC224" s="16"/>
      <c r="AD224" s="16"/>
      <c r="AE224" s="16"/>
    </row>
    <row r="225" spans="10:31" x14ac:dyDescent="0.25">
      <c r="J225" s="20">
        <v>224</v>
      </c>
      <c r="K225" s="16"/>
      <c r="L225" s="16"/>
      <c r="M225" s="16"/>
      <c r="N225" s="16"/>
      <c r="O225" s="16"/>
      <c r="P225" s="16"/>
      <c r="Q225" s="17">
        <v>0</v>
      </c>
      <c r="R225" s="16"/>
      <c r="S225" s="16"/>
      <c r="T225" s="16"/>
      <c r="U225" s="16"/>
      <c r="V225" s="16"/>
      <c r="W225" s="16"/>
      <c r="X225" s="16"/>
      <c r="Y225" s="25"/>
      <c r="Z225" s="16"/>
      <c r="AA225" s="16"/>
      <c r="AB225" s="16"/>
      <c r="AC225" s="16"/>
      <c r="AD225" s="16"/>
      <c r="AE225" s="16"/>
    </row>
    <row r="226" spans="10:31" x14ac:dyDescent="0.25">
      <c r="J226" s="20">
        <v>225</v>
      </c>
      <c r="K226" s="16"/>
      <c r="L226" s="16"/>
      <c r="M226" s="16"/>
      <c r="N226" s="16"/>
      <c r="O226" s="16"/>
      <c r="P226" s="16"/>
      <c r="Q226" s="17">
        <v>0</v>
      </c>
      <c r="R226" s="16"/>
      <c r="S226" s="16"/>
      <c r="T226" s="16"/>
      <c r="U226" s="16"/>
      <c r="V226" s="16"/>
      <c r="W226" s="16"/>
      <c r="X226" s="16"/>
      <c r="Y226" s="25"/>
      <c r="Z226" s="16"/>
      <c r="AA226" s="16"/>
      <c r="AB226" s="16"/>
      <c r="AC226" s="16"/>
      <c r="AD226" s="16"/>
      <c r="AE226" s="16"/>
    </row>
    <row r="227" spans="10:31" x14ac:dyDescent="0.25">
      <c r="J227" s="20">
        <v>226</v>
      </c>
      <c r="K227" s="16"/>
      <c r="L227" s="16"/>
      <c r="M227" s="16"/>
      <c r="N227" s="16"/>
      <c r="O227" s="16"/>
      <c r="P227" s="16"/>
      <c r="Q227" s="17">
        <v>0</v>
      </c>
      <c r="R227" s="16"/>
      <c r="S227" s="16"/>
      <c r="T227" s="16"/>
      <c r="U227" s="16"/>
      <c r="V227" s="16"/>
      <c r="W227" s="16"/>
      <c r="X227" s="16"/>
      <c r="Y227" s="25"/>
      <c r="Z227" s="16"/>
      <c r="AA227" s="16"/>
      <c r="AB227" s="16"/>
      <c r="AC227" s="16"/>
      <c r="AD227" s="16"/>
      <c r="AE227" s="16"/>
    </row>
    <row r="228" spans="10:31" x14ac:dyDescent="0.25">
      <c r="J228" s="20">
        <v>227</v>
      </c>
      <c r="K228" s="16"/>
      <c r="L228" s="16"/>
      <c r="M228" s="16"/>
      <c r="N228" s="16"/>
      <c r="O228" s="16"/>
      <c r="P228" s="16"/>
      <c r="Q228" s="17">
        <v>0</v>
      </c>
      <c r="R228" s="16"/>
      <c r="S228" s="16"/>
      <c r="T228" s="16"/>
      <c r="U228" s="16"/>
      <c r="V228" s="16"/>
      <c r="W228" s="16"/>
      <c r="X228" s="16"/>
      <c r="Y228" s="25"/>
      <c r="Z228" s="16"/>
      <c r="AA228" s="16"/>
      <c r="AB228" s="16"/>
      <c r="AC228" s="16"/>
      <c r="AD228" s="16"/>
      <c r="AE228" s="16"/>
    </row>
    <row r="229" spans="10:31" x14ac:dyDescent="0.25">
      <c r="J229" s="20">
        <v>228</v>
      </c>
      <c r="K229" s="16"/>
      <c r="L229" s="16"/>
      <c r="M229" s="16"/>
      <c r="N229" s="16"/>
      <c r="O229" s="16"/>
      <c r="P229" s="16"/>
      <c r="Q229" s="17">
        <v>0</v>
      </c>
      <c r="R229" s="16"/>
      <c r="S229" s="16"/>
      <c r="T229" s="16"/>
      <c r="U229" s="16"/>
      <c r="V229" s="16"/>
      <c r="W229" s="16"/>
      <c r="X229" s="16"/>
      <c r="Y229" s="25"/>
      <c r="Z229" s="16"/>
      <c r="AA229" s="16"/>
      <c r="AB229" s="16"/>
      <c r="AC229" s="16"/>
      <c r="AD229" s="16"/>
      <c r="AE229" s="16"/>
    </row>
    <row r="230" spans="10:31" x14ac:dyDescent="0.25">
      <c r="J230" s="20">
        <v>229</v>
      </c>
      <c r="K230" s="16"/>
      <c r="L230" s="16"/>
      <c r="M230" s="16"/>
      <c r="N230" s="16"/>
      <c r="O230" s="16"/>
      <c r="P230" s="16"/>
      <c r="Q230" s="17">
        <v>0</v>
      </c>
      <c r="R230" s="16"/>
      <c r="S230" s="16"/>
      <c r="T230" s="16"/>
      <c r="U230" s="16"/>
      <c r="V230" s="16"/>
      <c r="W230" s="16"/>
      <c r="X230" s="16"/>
      <c r="Y230" s="25"/>
      <c r="Z230" s="16"/>
      <c r="AA230" s="16"/>
      <c r="AB230" s="16"/>
      <c r="AC230" s="16"/>
      <c r="AD230" s="16"/>
      <c r="AE230" s="16"/>
    </row>
    <row r="231" spans="10:31" x14ac:dyDescent="0.25">
      <c r="J231" s="20">
        <v>230</v>
      </c>
      <c r="K231" s="16"/>
      <c r="L231" s="16"/>
      <c r="M231" s="16"/>
      <c r="N231" s="16"/>
      <c r="O231" s="16"/>
      <c r="P231" s="16"/>
      <c r="Q231" s="17">
        <v>0</v>
      </c>
      <c r="R231" s="16"/>
      <c r="S231" s="16"/>
      <c r="T231" s="16"/>
      <c r="U231" s="16"/>
      <c r="V231" s="16"/>
      <c r="W231" s="16"/>
      <c r="X231" s="16"/>
      <c r="Y231" s="25"/>
      <c r="Z231" s="16"/>
      <c r="AA231" s="16"/>
      <c r="AB231" s="16"/>
      <c r="AC231" s="16"/>
      <c r="AD231" s="16"/>
      <c r="AE231" s="16"/>
    </row>
    <row r="232" spans="10:31" x14ac:dyDescent="0.25">
      <c r="J232" s="20">
        <v>231</v>
      </c>
      <c r="K232" s="16"/>
      <c r="L232" s="16"/>
      <c r="M232" s="16"/>
      <c r="N232" s="16"/>
      <c r="O232" s="16"/>
      <c r="P232" s="16"/>
      <c r="Q232" s="17">
        <v>0</v>
      </c>
      <c r="R232" s="16"/>
      <c r="S232" s="16"/>
      <c r="T232" s="16"/>
      <c r="U232" s="16"/>
      <c r="V232" s="16"/>
      <c r="W232" s="16"/>
      <c r="X232" s="16"/>
      <c r="Y232" s="25"/>
      <c r="Z232" s="16"/>
      <c r="AA232" s="16"/>
      <c r="AB232" s="16"/>
      <c r="AC232" s="16"/>
      <c r="AD232" s="16"/>
      <c r="AE232" s="16"/>
    </row>
    <row r="233" spans="10:31" x14ac:dyDescent="0.25">
      <c r="J233" s="20">
        <v>232</v>
      </c>
      <c r="K233" s="16"/>
      <c r="L233" s="16"/>
      <c r="M233" s="16"/>
      <c r="N233" s="16"/>
      <c r="O233" s="16"/>
      <c r="P233" s="16"/>
      <c r="Q233" s="17">
        <v>0</v>
      </c>
      <c r="R233" s="16"/>
      <c r="S233" s="16"/>
      <c r="T233" s="16"/>
      <c r="U233" s="16"/>
      <c r="V233" s="16"/>
      <c r="W233" s="16"/>
      <c r="X233" s="16"/>
      <c r="Y233" s="25"/>
      <c r="Z233" s="16"/>
      <c r="AA233" s="16"/>
      <c r="AB233" s="16"/>
      <c r="AC233" s="16"/>
      <c r="AD233" s="16"/>
      <c r="AE233" s="16"/>
    </row>
    <row r="234" spans="10:31" x14ac:dyDescent="0.25">
      <c r="J234" s="20">
        <v>233</v>
      </c>
      <c r="K234" s="16"/>
      <c r="L234" s="16"/>
      <c r="M234" s="16"/>
      <c r="N234" s="16"/>
      <c r="O234" s="16"/>
      <c r="P234" s="16"/>
      <c r="Q234" s="17">
        <v>0</v>
      </c>
      <c r="R234" s="16"/>
      <c r="S234" s="16"/>
      <c r="T234" s="16"/>
      <c r="U234" s="16"/>
      <c r="V234" s="16"/>
      <c r="W234" s="16"/>
      <c r="X234" s="16"/>
      <c r="Y234" s="25"/>
      <c r="Z234" s="16"/>
      <c r="AA234" s="16"/>
      <c r="AB234" s="16"/>
      <c r="AC234" s="16"/>
      <c r="AD234" s="16"/>
      <c r="AE234" s="16"/>
    </row>
    <row r="235" spans="10:31" x14ac:dyDescent="0.25">
      <c r="J235" s="20">
        <v>234</v>
      </c>
      <c r="K235" s="16"/>
      <c r="L235" s="16"/>
      <c r="M235" s="16"/>
      <c r="N235" s="16"/>
      <c r="O235" s="16"/>
      <c r="P235" s="16"/>
      <c r="Q235" s="17">
        <v>0</v>
      </c>
      <c r="R235" s="16"/>
      <c r="S235" s="16"/>
      <c r="T235" s="16"/>
      <c r="U235" s="16"/>
      <c r="V235" s="16"/>
      <c r="W235" s="16"/>
      <c r="X235" s="16"/>
      <c r="Y235" s="25"/>
      <c r="Z235" s="16"/>
      <c r="AA235" s="16"/>
      <c r="AB235" s="16"/>
      <c r="AC235" s="16"/>
      <c r="AD235" s="16"/>
      <c r="AE235" s="16"/>
    </row>
    <row r="236" spans="10:31" x14ac:dyDescent="0.25">
      <c r="J236" s="20">
        <v>235</v>
      </c>
      <c r="K236" s="16"/>
      <c r="L236" s="16"/>
      <c r="M236" s="16"/>
      <c r="N236" s="16"/>
      <c r="O236" s="16"/>
      <c r="P236" s="16"/>
      <c r="Q236" s="17">
        <v>0</v>
      </c>
      <c r="R236" s="16"/>
      <c r="S236" s="16"/>
      <c r="T236" s="16"/>
      <c r="U236" s="16"/>
      <c r="V236" s="16"/>
      <c r="W236" s="16"/>
      <c r="X236" s="16"/>
      <c r="Y236" s="25"/>
      <c r="Z236" s="16"/>
      <c r="AA236" s="16"/>
      <c r="AB236" s="16"/>
      <c r="AC236" s="16"/>
      <c r="AD236" s="16"/>
      <c r="AE236" s="16"/>
    </row>
    <row r="237" spans="10:31" x14ac:dyDescent="0.25">
      <c r="J237" s="20">
        <v>236</v>
      </c>
      <c r="K237" s="16"/>
      <c r="L237" s="16"/>
      <c r="M237" s="16"/>
      <c r="N237" s="16"/>
      <c r="O237" s="16"/>
      <c r="P237" s="16"/>
      <c r="Q237" s="17">
        <v>0</v>
      </c>
      <c r="R237" s="16"/>
      <c r="S237" s="16"/>
      <c r="T237" s="16"/>
      <c r="U237" s="16"/>
      <c r="V237" s="16"/>
      <c r="W237" s="16"/>
      <c r="X237" s="16"/>
      <c r="Y237" s="25"/>
      <c r="Z237" s="16"/>
      <c r="AA237" s="16"/>
      <c r="AB237" s="16"/>
      <c r="AC237" s="16"/>
      <c r="AD237" s="16"/>
      <c r="AE237" s="16"/>
    </row>
    <row r="238" spans="10:31" x14ac:dyDescent="0.25">
      <c r="J238" s="20">
        <v>237</v>
      </c>
      <c r="K238" s="16"/>
      <c r="L238" s="16"/>
      <c r="M238" s="16"/>
      <c r="N238" s="16"/>
      <c r="O238" s="16"/>
      <c r="P238" s="16"/>
      <c r="Q238" s="17">
        <v>0</v>
      </c>
      <c r="R238" s="16"/>
      <c r="S238" s="16"/>
      <c r="T238" s="16"/>
      <c r="U238" s="16"/>
      <c r="V238" s="16"/>
      <c r="W238" s="16"/>
      <c r="X238" s="16"/>
      <c r="Y238" s="25"/>
      <c r="Z238" s="16"/>
      <c r="AA238" s="16"/>
      <c r="AB238" s="16"/>
      <c r="AC238" s="16"/>
      <c r="AD238" s="16"/>
      <c r="AE238" s="16"/>
    </row>
    <row r="239" spans="10:31" x14ac:dyDescent="0.25">
      <c r="J239" s="20">
        <v>238</v>
      </c>
      <c r="K239" s="16"/>
      <c r="L239" s="16"/>
      <c r="M239" s="16"/>
      <c r="N239" s="16"/>
      <c r="O239" s="16"/>
      <c r="P239" s="16"/>
      <c r="Q239" s="17">
        <v>0</v>
      </c>
      <c r="R239" s="16"/>
      <c r="S239" s="16"/>
      <c r="T239" s="16"/>
      <c r="U239" s="16"/>
      <c r="V239" s="16"/>
      <c r="W239" s="16"/>
      <c r="X239" s="16"/>
      <c r="Y239" s="25"/>
      <c r="Z239" s="16"/>
      <c r="AA239" s="16"/>
      <c r="AB239" s="16"/>
      <c r="AC239" s="16"/>
      <c r="AD239" s="16"/>
      <c r="AE239" s="16"/>
    </row>
    <row r="240" spans="10:31" x14ac:dyDescent="0.25">
      <c r="J240" s="20">
        <v>239</v>
      </c>
      <c r="K240" s="16"/>
      <c r="L240" s="16"/>
      <c r="M240" s="16"/>
      <c r="N240" s="16"/>
      <c r="O240" s="16"/>
      <c r="P240" s="16"/>
      <c r="Q240" s="17">
        <v>0</v>
      </c>
      <c r="R240" s="16"/>
      <c r="S240" s="16"/>
      <c r="T240" s="16"/>
      <c r="U240" s="16"/>
      <c r="V240" s="16"/>
      <c r="W240" s="16"/>
      <c r="X240" s="16"/>
      <c r="Y240" s="25"/>
      <c r="Z240" s="16"/>
      <c r="AA240" s="16"/>
      <c r="AB240" s="16"/>
      <c r="AC240" s="16"/>
      <c r="AD240" s="16"/>
      <c r="AE240" s="16"/>
    </row>
    <row r="241" spans="10:31" x14ac:dyDescent="0.25">
      <c r="J241" s="20">
        <v>240</v>
      </c>
      <c r="K241" s="16"/>
      <c r="L241" s="16"/>
      <c r="M241" s="16"/>
      <c r="N241" s="16"/>
      <c r="O241" s="16"/>
      <c r="P241" s="16"/>
      <c r="Q241" s="17">
        <v>0</v>
      </c>
      <c r="R241" s="16"/>
      <c r="S241" s="16"/>
      <c r="T241" s="16"/>
      <c r="U241" s="16"/>
      <c r="V241" s="16"/>
      <c r="W241" s="16"/>
      <c r="X241" s="16"/>
      <c r="Y241" s="25"/>
      <c r="Z241" s="16"/>
      <c r="AA241" s="16"/>
      <c r="AB241" s="16"/>
      <c r="AC241" s="16"/>
      <c r="AD241" s="16"/>
      <c r="AE241" s="16"/>
    </row>
    <row r="242" spans="10:31" x14ac:dyDescent="0.25">
      <c r="J242" s="20">
        <v>241</v>
      </c>
      <c r="K242" s="16"/>
      <c r="L242" s="16"/>
      <c r="M242" s="16"/>
      <c r="N242" s="16"/>
      <c r="O242" s="16"/>
      <c r="P242" s="16"/>
      <c r="Q242" s="17">
        <v>0</v>
      </c>
      <c r="R242" s="16"/>
      <c r="S242" s="16"/>
      <c r="T242" s="16"/>
      <c r="U242" s="16"/>
      <c r="V242" s="16"/>
      <c r="W242" s="16"/>
      <c r="X242" s="16"/>
      <c r="Y242" s="25"/>
      <c r="Z242" s="16"/>
      <c r="AA242" s="16"/>
      <c r="AB242" s="16"/>
      <c r="AC242" s="16"/>
      <c r="AD242" s="16"/>
      <c r="AE242" s="16"/>
    </row>
    <row r="243" spans="10:31" x14ac:dyDescent="0.25">
      <c r="J243" s="20">
        <v>242</v>
      </c>
      <c r="K243" s="16"/>
      <c r="L243" s="16"/>
      <c r="M243" s="16"/>
      <c r="N243" s="16"/>
      <c r="O243" s="16"/>
      <c r="P243" s="16"/>
      <c r="Q243" s="17">
        <v>0</v>
      </c>
      <c r="R243" s="16"/>
      <c r="S243" s="16"/>
      <c r="T243" s="16"/>
      <c r="U243" s="16"/>
      <c r="V243" s="16"/>
      <c r="W243" s="16"/>
      <c r="X243" s="16"/>
      <c r="Y243" s="25"/>
      <c r="Z243" s="16"/>
      <c r="AA243" s="16"/>
      <c r="AB243" s="16"/>
      <c r="AC243" s="16"/>
      <c r="AD243" s="16"/>
      <c r="AE243" s="16"/>
    </row>
    <row r="244" spans="10:31" x14ac:dyDescent="0.25">
      <c r="J244" s="20">
        <v>243</v>
      </c>
      <c r="K244" s="16"/>
      <c r="L244" s="16"/>
      <c r="M244" s="16"/>
      <c r="N244" s="16"/>
      <c r="O244" s="16"/>
      <c r="P244" s="16"/>
      <c r="Q244" s="17">
        <v>0</v>
      </c>
      <c r="R244" s="16"/>
      <c r="S244" s="16"/>
      <c r="T244" s="16"/>
      <c r="U244" s="16"/>
      <c r="V244" s="16"/>
      <c r="W244" s="16"/>
      <c r="X244" s="16"/>
      <c r="Y244" s="25"/>
      <c r="Z244" s="16"/>
      <c r="AA244" s="16"/>
      <c r="AB244" s="16"/>
      <c r="AC244" s="16"/>
      <c r="AD244" s="16"/>
      <c r="AE244" s="16"/>
    </row>
    <row r="245" spans="10:31" x14ac:dyDescent="0.25">
      <c r="J245" s="20">
        <v>244</v>
      </c>
      <c r="K245" s="16"/>
      <c r="L245" s="16"/>
      <c r="M245" s="16"/>
      <c r="N245" s="16"/>
      <c r="O245" s="16"/>
      <c r="P245" s="16"/>
      <c r="Q245" s="17">
        <v>0</v>
      </c>
      <c r="R245" s="16"/>
      <c r="S245" s="16"/>
      <c r="T245" s="16"/>
      <c r="U245" s="16"/>
      <c r="V245" s="16"/>
      <c r="W245" s="16"/>
      <c r="X245" s="16"/>
      <c r="Y245" s="25"/>
      <c r="Z245" s="16"/>
      <c r="AA245" s="16"/>
      <c r="AB245" s="16"/>
      <c r="AC245" s="16"/>
      <c r="AD245" s="16"/>
      <c r="AE245" s="16"/>
    </row>
    <row r="246" spans="10:31" x14ac:dyDescent="0.25">
      <c r="J246" s="20">
        <v>245</v>
      </c>
      <c r="K246" s="16"/>
      <c r="L246" s="16"/>
      <c r="M246" s="16"/>
      <c r="N246" s="16"/>
      <c r="O246" s="16"/>
      <c r="P246" s="16"/>
      <c r="Q246" s="17">
        <v>0</v>
      </c>
      <c r="R246" s="16"/>
      <c r="S246" s="16"/>
      <c r="T246" s="16"/>
      <c r="U246" s="16"/>
      <c r="V246" s="16"/>
      <c r="W246" s="16"/>
      <c r="X246" s="16"/>
      <c r="Y246" s="25"/>
      <c r="Z246" s="16"/>
      <c r="AA246" s="16"/>
      <c r="AB246" s="16"/>
      <c r="AC246" s="16"/>
      <c r="AD246" s="16"/>
      <c r="AE246" s="16"/>
    </row>
    <row r="247" spans="10:31" x14ac:dyDescent="0.25">
      <c r="J247" s="20">
        <v>246</v>
      </c>
      <c r="K247" s="16"/>
      <c r="L247" s="16"/>
      <c r="M247" s="16"/>
      <c r="N247" s="16"/>
      <c r="O247" s="16"/>
      <c r="P247" s="16"/>
      <c r="Q247" s="17">
        <v>0</v>
      </c>
      <c r="R247" s="16"/>
      <c r="S247" s="16"/>
      <c r="T247" s="16"/>
      <c r="U247" s="16"/>
      <c r="V247" s="16"/>
      <c r="W247" s="16"/>
      <c r="X247" s="16"/>
      <c r="Y247" s="25"/>
      <c r="Z247" s="16"/>
      <c r="AA247" s="16"/>
      <c r="AB247" s="16"/>
      <c r="AC247" s="16"/>
      <c r="AD247" s="16"/>
      <c r="AE247" s="16"/>
    </row>
    <row r="248" spans="10:31" x14ac:dyDescent="0.25">
      <c r="J248" s="20">
        <v>247</v>
      </c>
      <c r="K248" s="16"/>
      <c r="L248" s="16"/>
      <c r="M248" s="16"/>
      <c r="N248" s="16"/>
      <c r="O248" s="16"/>
      <c r="P248" s="16"/>
      <c r="Q248" s="17">
        <v>0</v>
      </c>
      <c r="R248" s="16"/>
      <c r="S248" s="16"/>
      <c r="T248" s="16"/>
      <c r="U248" s="16"/>
      <c r="V248" s="16"/>
      <c r="W248" s="16"/>
      <c r="X248" s="16"/>
      <c r="Y248" s="25"/>
      <c r="Z248" s="16"/>
      <c r="AA248" s="16"/>
      <c r="AB248" s="16"/>
      <c r="AC248" s="16"/>
      <c r="AD248" s="16"/>
      <c r="AE248" s="16"/>
    </row>
    <row r="249" spans="10:31" x14ac:dyDescent="0.25">
      <c r="J249" s="20">
        <v>248</v>
      </c>
      <c r="K249" s="16"/>
      <c r="L249" s="16"/>
      <c r="M249" s="16"/>
      <c r="N249" s="16"/>
      <c r="O249" s="16"/>
      <c r="P249" s="16"/>
      <c r="Q249" s="17">
        <v>0</v>
      </c>
      <c r="R249" s="16"/>
      <c r="S249" s="16"/>
      <c r="T249" s="16"/>
      <c r="U249" s="16"/>
      <c r="V249" s="16"/>
      <c r="W249" s="16"/>
      <c r="X249" s="16"/>
      <c r="Y249" s="25"/>
      <c r="Z249" s="16"/>
      <c r="AA249" s="16"/>
      <c r="AB249" s="16"/>
      <c r="AC249" s="16"/>
      <c r="AD249" s="16"/>
      <c r="AE249" s="16"/>
    </row>
    <row r="250" spans="10:31" x14ac:dyDescent="0.25">
      <c r="J250" s="20">
        <v>249</v>
      </c>
      <c r="K250" s="16"/>
      <c r="L250" s="16"/>
      <c r="M250" s="16"/>
      <c r="N250" s="16"/>
      <c r="O250" s="16"/>
      <c r="P250" s="16"/>
      <c r="Q250" s="17">
        <v>0</v>
      </c>
      <c r="R250" s="16"/>
      <c r="S250" s="16"/>
      <c r="T250" s="16"/>
      <c r="U250" s="16"/>
      <c r="V250" s="16"/>
      <c r="W250" s="16"/>
      <c r="X250" s="16"/>
      <c r="Y250" s="25"/>
      <c r="Z250" s="16"/>
      <c r="AA250" s="16"/>
      <c r="AB250" s="16"/>
      <c r="AC250" s="16"/>
      <c r="AD250" s="16"/>
      <c r="AE250" s="16"/>
    </row>
    <row r="251" spans="10:31" x14ac:dyDescent="0.25">
      <c r="J251" s="20">
        <v>250</v>
      </c>
      <c r="K251" s="16"/>
      <c r="L251" s="16"/>
      <c r="M251" s="16"/>
      <c r="N251" s="16"/>
      <c r="O251" s="16"/>
      <c r="P251" s="16"/>
      <c r="Q251" s="17">
        <v>0</v>
      </c>
      <c r="R251" s="16"/>
      <c r="S251" s="16"/>
      <c r="T251" s="16"/>
      <c r="U251" s="16"/>
      <c r="V251" s="16"/>
      <c r="W251" s="16"/>
      <c r="X251" s="16"/>
      <c r="Y251" s="25"/>
      <c r="Z251" s="16"/>
      <c r="AA251" s="16"/>
      <c r="AB251" s="16"/>
      <c r="AC251" s="16"/>
      <c r="AD251" s="16"/>
      <c r="AE251" s="16"/>
    </row>
    <row r="252" spans="10:31" x14ac:dyDescent="0.25">
      <c r="J252" s="20">
        <v>251</v>
      </c>
      <c r="K252" s="16"/>
      <c r="L252" s="16"/>
      <c r="M252" s="16"/>
      <c r="N252" s="16"/>
      <c r="O252" s="16"/>
      <c r="P252" s="16"/>
      <c r="Q252" s="17">
        <v>0</v>
      </c>
      <c r="R252" s="16"/>
      <c r="S252" s="16"/>
      <c r="T252" s="16"/>
      <c r="U252" s="16"/>
      <c r="V252" s="16"/>
      <c r="W252" s="16"/>
      <c r="X252" s="16"/>
      <c r="Y252" s="25"/>
      <c r="Z252" s="16"/>
      <c r="AA252" s="16"/>
      <c r="AB252" s="16"/>
      <c r="AC252" s="16"/>
      <c r="AD252" s="16"/>
      <c r="AE252" s="16"/>
    </row>
    <row r="253" spans="10:31" x14ac:dyDescent="0.25">
      <c r="J253" s="20">
        <v>252</v>
      </c>
      <c r="K253" s="16"/>
      <c r="L253" s="16"/>
      <c r="M253" s="16"/>
      <c r="N253" s="16"/>
      <c r="O253" s="16"/>
      <c r="P253" s="16"/>
      <c r="Q253" s="17">
        <v>0</v>
      </c>
      <c r="R253" s="16"/>
      <c r="S253" s="16"/>
      <c r="T253" s="16"/>
      <c r="U253" s="16"/>
      <c r="V253" s="16"/>
      <c r="W253" s="16"/>
      <c r="X253" s="16"/>
      <c r="Y253" s="25"/>
      <c r="Z253" s="16"/>
      <c r="AA253" s="16"/>
      <c r="AB253" s="16"/>
      <c r="AC253" s="16"/>
      <c r="AD253" s="16"/>
      <c r="AE253" s="16"/>
    </row>
    <row r="254" spans="10:31" x14ac:dyDescent="0.25">
      <c r="J254" s="20">
        <v>253</v>
      </c>
      <c r="K254" s="16"/>
      <c r="L254" s="16"/>
      <c r="M254" s="16"/>
      <c r="N254" s="16"/>
      <c r="O254" s="16"/>
      <c r="P254" s="16"/>
      <c r="Q254" s="17">
        <v>0</v>
      </c>
      <c r="R254" s="16"/>
      <c r="S254" s="16"/>
      <c r="T254" s="16"/>
      <c r="U254" s="16"/>
      <c r="V254" s="16"/>
      <c r="W254" s="16"/>
      <c r="X254" s="16"/>
      <c r="Y254" s="25"/>
      <c r="Z254" s="16"/>
      <c r="AA254" s="16"/>
      <c r="AB254" s="16"/>
      <c r="AC254" s="16"/>
      <c r="AD254" s="16"/>
      <c r="AE254" s="16"/>
    </row>
    <row r="255" spans="10:31" x14ac:dyDescent="0.25">
      <c r="J255" s="20">
        <v>254</v>
      </c>
      <c r="K255" s="16"/>
      <c r="L255" s="16"/>
      <c r="M255" s="16"/>
      <c r="N255" s="16"/>
      <c r="O255" s="16"/>
      <c r="P255" s="16"/>
      <c r="Q255" s="17">
        <v>0</v>
      </c>
      <c r="R255" s="16"/>
      <c r="S255" s="16"/>
      <c r="T255" s="16"/>
      <c r="U255" s="16"/>
      <c r="V255" s="16"/>
      <c r="W255" s="16"/>
      <c r="X255" s="16"/>
      <c r="Y255" s="25"/>
      <c r="Z255" s="16"/>
      <c r="AA255" s="16"/>
      <c r="AB255" s="16"/>
      <c r="AC255" s="16"/>
      <c r="AD255" s="16"/>
      <c r="AE255" s="16"/>
    </row>
    <row r="256" spans="10:31" x14ac:dyDescent="0.25">
      <c r="J256" s="20">
        <v>255</v>
      </c>
      <c r="K256" s="16"/>
      <c r="L256" s="16"/>
      <c r="M256" s="16"/>
      <c r="N256" s="16"/>
      <c r="O256" s="16"/>
      <c r="P256" s="16"/>
      <c r="Q256" s="17">
        <v>0</v>
      </c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</row>
    <row r="257" spans="10:31" x14ac:dyDescent="0.25">
      <c r="J257" s="20">
        <v>256</v>
      </c>
      <c r="K257" s="16"/>
      <c r="L257" s="16"/>
      <c r="M257" s="16"/>
      <c r="N257" s="16"/>
      <c r="O257" s="16"/>
      <c r="P257" s="16"/>
      <c r="Q257" s="17">
        <v>0</v>
      </c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</row>
    <row r="258" spans="10:31" x14ac:dyDescent="0.25">
      <c r="J258" s="20">
        <v>257</v>
      </c>
      <c r="K258" s="16"/>
      <c r="L258" s="16"/>
      <c r="M258" s="16"/>
      <c r="N258" s="16"/>
      <c r="O258" s="16"/>
      <c r="P258" s="16"/>
      <c r="Q258" s="17">
        <v>0</v>
      </c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</row>
    <row r="259" spans="10:31" x14ac:dyDescent="0.25">
      <c r="J259" s="20">
        <v>258</v>
      </c>
      <c r="K259" s="16"/>
      <c r="L259" s="16"/>
      <c r="M259" s="16"/>
      <c r="N259" s="16"/>
      <c r="O259" s="16"/>
      <c r="P259" s="16"/>
      <c r="Q259" s="17">
        <v>0</v>
      </c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</row>
    <row r="260" spans="10:31" x14ac:dyDescent="0.25">
      <c r="J260" s="20">
        <v>259</v>
      </c>
      <c r="K260" s="16"/>
      <c r="L260" s="16"/>
      <c r="M260" s="16"/>
      <c r="N260" s="16"/>
      <c r="O260" s="16"/>
      <c r="P260" s="16"/>
      <c r="Q260" s="17">
        <v>0</v>
      </c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</row>
    <row r="261" spans="10:31" x14ac:dyDescent="0.25">
      <c r="J261" s="27">
        <v>260</v>
      </c>
      <c r="K261" s="28"/>
      <c r="L261" s="28"/>
      <c r="M261" s="28"/>
      <c r="N261" s="28"/>
      <c r="O261" s="28"/>
      <c r="P261" s="28"/>
      <c r="Q261" s="17">
        <v>0</v>
      </c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</row>
  </sheetData>
  <sortState ref="G2:I31">
    <sortCondition ref="I2:I3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00B050"/>
    <pageSetUpPr fitToPage="1"/>
  </sheetPr>
  <dimension ref="A1:M143"/>
  <sheetViews>
    <sheetView zoomScaleNormal="100" workbookViewId="0">
      <selection activeCell="A45" sqref="A45"/>
    </sheetView>
  </sheetViews>
  <sheetFormatPr defaultColWidth="9.140625" defaultRowHeight="13.5" x14ac:dyDescent="0.2"/>
  <cols>
    <col min="1" max="1" width="9" style="245" customWidth="1"/>
    <col min="2" max="2" width="18" style="71" customWidth="1"/>
    <col min="3" max="3" width="18.42578125" style="71" bestFit="1" customWidth="1"/>
    <col min="4" max="4" width="18.42578125" style="71" customWidth="1"/>
    <col min="5" max="5" width="17.42578125" style="71" bestFit="1" customWidth="1"/>
    <col min="6" max="6" width="13.140625" style="72" customWidth="1"/>
    <col min="7" max="7" width="8.7109375" style="71" customWidth="1"/>
    <col min="8" max="8" width="8.140625" style="126" customWidth="1"/>
    <col min="9" max="9" width="14.5703125" style="71" customWidth="1"/>
    <col min="10" max="10" width="9.140625" style="71" customWidth="1"/>
    <col min="11" max="11" width="16.85546875" style="73" customWidth="1"/>
    <col min="12" max="12" width="13.7109375" style="71" bestFit="1" customWidth="1"/>
    <col min="13" max="13" width="12.5703125" style="71" customWidth="1"/>
    <col min="14" max="16384" width="9.140625" style="71"/>
  </cols>
  <sheetData>
    <row r="1" spans="1:12" ht="20.25" x14ac:dyDescent="0.2">
      <c r="A1" s="281" t="s">
        <v>401</v>
      </c>
      <c r="B1" s="281"/>
      <c r="C1" s="281"/>
      <c r="D1" s="281"/>
      <c r="E1" s="281"/>
    </row>
    <row r="2" spans="1:12" x14ac:dyDescent="0.2">
      <c r="B2" s="280" t="s">
        <v>294</v>
      </c>
      <c r="C2" s="280"/>
      <c r="D2" s="280"/>
    </row>
    <row r="3" spans="1:12" x14ac:dyDescent="0.2">
      <c r="B3" s="127"/>
      <c r="C3" s="127"/>
      <c r="D3" s="127"/>
    </row>
    <row r="4" spans="1:12" x14ac:dyDescent="0.2">
      <c r="A4" s="245" t="s">
        <v>68</v>
      </c>
      <c r="B4" s="127" t="s">
        <v>0</v>
      </c>
      <c r="C4" s="127" t="s">
        <v>1</v>
      </c>
      <c r="D4" s="127" t="s">
        <v>2</v>
      </c>
      <c r="E4" s="122" t="s">
        <v>4</v>
      </c>
      <c r="F4" s="123" t="s">
        <v>286</v>
      </c>
      <c r="G4" s="123" t="s">
        <v>288</v>
      </c>
      <c r="H4" s="124" t="s">
        <v>287</v>
      </c>
      <c r="I4" s="123"/>
      <c r="J4" s="127" t="s">
        <v>336</v>
      </c>
      <c r="K4" s="125" t="s">
        <v>426</v>
      </c>
      <c r="L4" s="127" t="s">
        <v>436</v>
      </c>
    </row>
    <row r="5" spans="1:12" x14ac:dyDescent="0.2">
      <c r="A5" s="245" t="s">
        <v>204</v>
      </c>
      <c r="B5" s="71" t="s">
        <v>44</v>
      </c>
      <c r="C5" s="71" t="s">
        <v>112</v>
      </c>
      <c r="D5" s="71" t="s">
        <v>104</v>
      </c>
      <c r="E5" s="74" t="s">
        <v>349</v>
      </c>
      <c r="F5" s="70">
        <v>40618</v>
      </c>
      <c r="G5" s="79">
        <v>44561</v>
      </c>
      <c r="H5" s="75">
        <f t="shared" ref="H5:H36" si="0">INT(YEARFRAC(F5,G5))</f>
        <v>10</v>
      </c>
      <c r="I5" s="74" t="str">
        <f t="shared" ref="I5:I38" si="1">IF(H5="","Senior",IF(H5&gt;59.999,"Grand Masters",IF(H5&gt;49.999,"Master",IF(H5&gt;39.999,"Veteran",IF(H5&gt;21.999,"Senior",IF(H5&gt;16.999,"U/21","U/16"))))))</f>
        <v>U/16</v>
      </c>
      <c r="J5" s="71" t="s">
        <v>337</v>
      </c>
      <c r="L5" s="71" t="s">
        <v>433</v>
      </c>
    </row>
    <row r="6" spans="1:12" ht="13.5" customHeight="1" x14ac:dyDescent="0.25">
      <c r="A6" s="77" t="s">
        <v>474</v>
      </c>
      <c r="B6" s="76" t="s">
        <v>47</v>
      </c>
      <c r="C6" s="76" t="s">
        <v>528</v>
      </c>
      <c r="D6" s="76" t="s">
        <v>132</v>
      </c>
      <c r="E6" s="74" t="s">
        <v>349</v>
      </c>
      <c r="F6" s="78">
        <v>40312</v>
      </c>
      <c r="G6" s="79">
        <f t="shared" ref="G6:G37" si="2">$G$5</f>
        <v>44561</v>
      </c>
      <c r="H6" s="75">
        <f t="shared" si="0"/>
        <v>11</v>
      </c>
      <c r="I6" s="74" t="str">
        <f t="shared" si="1"/>
        <v>U/16</v>
      </c>
      <c r="J6" s="71" t="s">
        <v>337</v>
      </c>
      <c r="K6" s="73">
        <v>75080500042</v>
      </c>
      <c r="L6" s="71" t="s">
        <v>433</v>
      </c>
    </row>
    <row r="7" spans="1:12" x14ac:dyDescent="0.2">
      <c r="A7" s="245" t="s">
        <v>306</v>
      </c>
      <c r="B7" s="71" t="s">
        <v>44</v>
      </c>
      <c r="C7" s="71" t="s">
        <v>308</v>
      </c>
      <c r="D7" s="71" t="s">
        <v>104</v>
      </c>
      <c r="E7" s="74" t="s">
        <v>349</v>
      </c>
      <c r="F7" s="72">
        <v>39066</v>
      </c>
      <c r="G7" s="79">
        <f t="shared" si="2"/>
        <v>44561</v>
      </c>
      <c r="H7" s="75">
        <f t="shared" si="0"/>
        <v>15</v>
      </c>
      <c r="I7" s="74" t="str">
        <f t="shared" si="1"/>
        <v>U/16</v>
      </c>
      <c r="J7" s="71" t="s">
        <v>337</v>
      </c>
      <c r="K7" s="73">
        <v>86111600125</v>
      </c>
      <c r="L7" s="71" t="s">
        <v>433</v>
      </c>
    </row>
    <row r="8" spans="1:12" x14ac:dyDescent="0.2">
      <c r="A8" s="245" t="s">
        <v>249</v>
      </c>
      <c r="B8" s="71" t="s">
        <v>37</v>
      </c>
      <c r="C8" s="71" t="s">
        <v>496</v>
      </c>
      <c r="D8" s="71" t="s">
        <v>107</v>
      </c>
      <c r="E8" s="74" t="s">
        <v>349</v>
      </c>
      <c r="F8" s="72">
        <v>38698</v>
      </c>
      <c r="G8" s="79">
        <f t="shared" si="2"/>
        <v>44561</v>
      </c>
      <c r="H8" s="75">
        <f t="shared" si="0"/>
        <v>16</v>
      </c>
      <c r="I8" s="74" t="str">
        <f t="shared" si="1"/>
        <v>U/16</v>
      </c>
      <c r="J8" s="71" t="s">
        <v>337</v>
      </c>
      <c r="K8" s="73">
        <v>58112200165</v>
      </c>
      <c r="L8" s="71" t="s">
        <v>433</v>
      </c>
    </row>
    <row r="9" spans="1:12" x14ac:dyDescent="0.2">
      <c r="A9" s="245" t="s">
        <v>284</v>
      </c>
      <c r="B9" s="71" t="s">
        <v>49</v>
      </c>
      <c r="C9" s="71" t="s">
        <v>290</v>
      </c>
      <c r="D9" s="71" t="s">
        <v>133</v>
      </c>
      <c r="E9" s="74" t="s">
        <v>349</v>
      </c>
      <c r="F9" s="72">
        <v>38682</v>
      </c>
      <c r="G9" s="79">
        <f t="shared" si="2"/>
        <v>44561</v>
      </c>
      <c r="H9" s="75">
        <f t="shared" si="0"/>
        <v>16</v>
      </c>
      <c r="I9" s="74" t="str">
        <f t="shared" si="1"/>
        <v>U/16</v>
      </c>
      <c r="J9" s="71" t="s">
        <v>337</v>
      </c>
      <c r="K9" s="73">
        <v>91021900583</v>
      </c>
      <c r="L9" s="71" t="s">
        <v>433</v>
      </c>
    </row>
    <row r="10" spans="1:12" ht="13.5" customHeight="1" x14ac:dyDescent="0.25">
      <c r="A10" s="77" t="s">
        <v>456</v>
      </c>
      <c r="B10" s="76" t="s">
        <v>43</v>
      </c>
      <c r="C10" s="76" t="s">
        <v>471</v>
      </c>
      <c r="D10" s="76" t="s">
        <v>120</v>
      </c>
      <c r="E10" s="74" t="s">
        <v>349</v>
      </c>
      <c r="F10" s="78">
        <v>38434</v>
      </c>
      <c r="G10" s="79">
        <f t="shared" si="2"/>
        <v>44561</v>
      </c>
      <c r="H10" s="75">
        <f t="shared" si="0"/>
        <v>16</v>
      </c>
      <c r="I10" s="74" t="str">
        <f t="shared" si="1"/>
        <v>U/16</v>
      </c>
      <c r="J10" s="71" t="s">
        <v>337</v>
      </c>
      <c r="K10" s="73">
        <v>84102010033</v>
      </c>
      <c r="L10" s="71" t="s">
        <v>433</v>
      </c>
    </row>
    <row r="11" spans="1:12" x14ac:dyDescent="0.2">
      <c r="A11" s="245" t="s">
        <v>238</v>
      </c>
      <c r="B11" s="71" t="s">
        <v>43</v>
      </c>
      <c r="C11" s="71" t="s">
        <v>506</v>
      </c>
      <c r="D11" s="71" t="s">
        <v>333</v>
      </c>
      <c r="E11" s="74" t="s">
        <v>349</v>
      </c>
      <c r="F11" s="72">
        <v>38105</v>
      </c>
      <c r="G11" s="79">
        <f t="shared" si="2"/>
        <v>44561</v>
      </c>
      <c r="H11" s="75">
        <f t="shared" si="0"/>
        <v>17</v>
      </c>
      <c r="I11" s="74" t="str">
        <f t="shared" si="1"/>
        <v>U/21</v>
      </c>
      <c r="J11" s="71" t="s">
        <v>337</v>
      </c>
      <c r="K11" s="73">
        <v>67011410031</v>
      </c>
      <c r="L11" s="71" t="s">
        <v>433</v>
      </c>
    </row>
    <row r="12" spans="1:12" x14ac:dyDescent="0.2">
      <c r="A12" s="245" t="s">
        <v>267</v>
      </c>
      <c r="B12" s="71" t="s">
        <v>39</v>
      </c>
      <c r="C12" s="71" t="s">
        <v>125</v>
      </c>
      <c r="D12" s="71" t="s">
        <v>70</v>
      </c>
      <c r="E12" s="74" t="s">
        <v>349</v>
      </c>
      <c r="F12" s="72">
        <v>38026</v>
      </c>
      <c r="G12" s="79">
        <f t="shared" si="2"/>
        <v>44561</v>
      </c>
      <c r="H12" s="75">
        <f t="shared" si="0"/>
        <v>17</v>
      </c>
      <c r="I12" s="74" t="str">
        <f t="shared" si="1"/>
        <v>U/21</v>
      </c>
      <c r="J12" s="71" t="s">
        <v>337</v>
      </c>
      <c r="K12" s="73">
        <v>80040210723</v>
      </c>
      <c r="L12" s="71" t="s">
        <v>433</v>
      </c>
    </row>
    <row r="13" spans="1:12" x14ac:dyDescent="0.2">
      <c r="A13" s="245" t="s">
        <v>248</v>
      </c>
      <c r="B13" s="71" t="s">
        <v>37</v>
      </c>
      <c r="C13" s="71" t="s">
        <v>122</v>
      </c>
      <c r="D13" s="71" t="s">
        <v>107</v>
      </c>
      <c r="E13" s="74" t="s">
        <v>349</v>
      </c>
      <c r="F13" s="72">
        <v>37971</v>
      </c>
      <c r="G13" s="79">
        <f t="shared" si="2"/>
        <v>44561</v>
      </c>
      <c r="H13" s="75">
        <f t="shared" si="0"/>
        <v>18</v>
      </c>
      <c r="I13" s="74" t="str">
        <f t="shared" si="1"/>
        <v>U/21</v>
      </c>
      <c r="J13" s="71" t="s">
        <v>337</v>
      </c>
      <c r="K13" s="73">
        <v>83110110075</v>
      </c>
      <c r="L13" s="71" t="s">
        <v>433</v>
      </c>
    </row>
    <row r="14" spans="1:12" x14ac:dyDescent="0.2">
      <c r="A14" s="245" t="s">
        <v>282</v>
      </c>
      <c r="B14" s="71" t="s">
        <v>43</v>
      </c>
      <c r="C14" s="71" t="s">
        <v>285</v>
      </c>
      <c r="D14" s="71" t="s">
        <v>552</v>
      </c>
      <c r="E14" s="74" t="s">
        <v>349</v>
      </c>
      <c r="F14" s="72">
        <v>37924</v>
      </c>
      <c r="G14" s="79">
        <f t="shared" si="2"/>
        <v>44561</v>
      </c>
      <c r="H14" s="75">
        <f t="shared" si="0"/>
        <v>18</v>
      </c>
      <c r="I14" s="74" t="str">
        <f t="shared" si="1"/>
        <v>U/21</v>
      </c>
      <c r="J14" s="71" t="s">
        <v>337</v>
      </c>
      <c r="K14" s="73">
        <v>741112500052</v>
      </c>
      <c r="L14" s="71" t="s">
        <v>433</v>
      </c>
    </row>
    <row r="15" spans="1:12" ht="13.5" customHeight="1" x14ac:dyDescent="0.25">
      <c r="A15" s="77" t="s">
        <v>478</v>
      </c>
      <c r="B15" s="71" t="s">
        <v>50</v>
      </c>
      <c r="C15" s="76" t="s">
        <v>485</v>
      </c>
      <c r="D15" s="76" t="s">
        <v>169</v>
      </c>
      <c r="E15" s="74" t="s">
        <v>349</v>
      </c>
      <c r="F15" s="78">
        <v>37877</v>
      </c>
      <c r="G15" s="79">
        <f t="shared" si="2"/>
        <v>44561</v>
      </c>
      <c r="H15" s="75">
        <f t="shared" si="0"/>
        <v>18</v>
      </c>
      <c r="I15" s="74" t="str">
        <f t="shared" si="1"/>
        <v>U/21</v>
      </c>
      <c r="J15" s="71" t="s">
        <v>337</v>
      </c>
      <c r="K15" s="73">
        <v>580818000916</v>
      </c>
      <c r="L15" s="71" t="s">
        <v>433</v>
      </c>
    </row>
    <row r="16" spans="1:12" ht="13.5" customHeight="1" x14ac:dyDescent="0.25">
      <c r="A16" s="77" t="s">
        <v>455</v>
      </c>
      <c r="B16" s="76" t="s">
        <v>42</v>
      </c>
      <c r="C16" s="76" t="s">
        <v>461</v>
      </c>
      <c r="D16" s="76" t="s">
        <v>462</v>
      </c>
      <c r="E16" s="74" t="s">
        <v>349</v>
      </c>
      <c r="F16" s="78">
        <v>37703</v>
      </c>
      <c r="G16" s="79">
        <f t="shared" si="2"/>
        <v>44561</v>
      </c>
      <c r="H16" s="75">
        <f t="shared" si="0"/>
        <v>18</v>
      </c>
      <c r="I16" s="74" t="str">
        <f t="shared" si="1"/>
        <v>U/21</v>
      </c>
      <c r="J16" s="71" t="s">
        <v>337</v>
      </c>
      <c r="K16" s="73">
        <v>78110710131</v>
      </c>
      <c r="L16" s="71" t="s">
        <v>433</v>
      </c>
    </row>
    <row r="17" spans="1:12" ht="13.5" customHeight="1" x14ac:dyDescent="0.25">
      <c r="A17" s="77" t="s">
        <v>409</v>
      </c>
      <c r="B17" s="76" t="s">
        <v>40</v>
      </c>
      <c r="C17" s="76" t="s">
        <v>136</v>
      </c>
      <c r="D17" s="76" t="s">
        <v>527</v>
      </c>
      <c r="E17" s="74" t="s">
        <v>349</v>
      </c>
      <c r="F17" s="78">
        <v>37685</v>
      </c>
      <c r="G17" s="79">
        <f t="shared" si="2"/>
        <v>44561</v>
      </c>
      <c r="H17" s="75">
        <f t="shared" si="0"/>
        <v>18</v>
      </c>
      <c r="I17" s="74" t="str">
        <f t="shared" si="1"/>
        <v>U/21</v>
      </c>
      <c r="J17" s="71" t="s">
        <v>337</v>
      </c>
      <c r="K17" s="73">
        <v>68101800654</v>
      </c>
      <c r="L17" s="71" t="s">
        <v>433</v>
      </c>
    </row>
    <row r="18" spans="1:12" x14ac:dyDescent="0.2">
      <c r="A18" s="245" t="s">
        <v>233</v>
      </c>
      <c r="B18" s="71" t="s">
        <v>43</v>
      </c>
      <c r="C18" s="71" t="s">
        <v>460</v>
      </c>
      <c r="D18" s="71" t="s">
        <v>521</v>
      </c>
      <c r="E18" s="74" t="s">
        <v>348</v>
      </c>
      <c r="F18" s="72">
        <v>37448</v>
      </c>
      <c r="G18" s="79">
        <f t="shared" si="2"/>
        <v>44561</v>
      </c>
      <c r="H18" s="75">
        <f t="shared" si="0"/>
        <v>19</v>
      </c>
      <c r="I18" s="74" t="str">
        <f t="shared" si="1"/>
        <v>U/21</v>
      </c>
      <c r="J18" s="71" t="s">
        <v>337</v>
      </c>
      <c r="K18" s="73">
        <v>63122910071</v>
      </c>
      <c r="L18" s="71" t="s">
        <v>433</v>
      </c>
    </row>
    <row r="19" spans="1:12" ht="13.5" customHeight="1" x14ac:dyDescent="0.25">
      <c r="A19" s="77" t="s">
        <v>469</v>
      </c>
      <c r="B19" s="76" t="s">
        <v>43</v>
      </c>
      <c r="C19" s="76" t="s">
        <v>481</v>
      </c>
      <c r="D19" s="76" t="s">
        <v>482</v>
      </c>
      <c r="E19" s="74" t="s">
        <v>348</v>
      </c>
      <c r="F19" s="78">
        <v>37401</v>
      </c>
      <c r="G19" s="79">
        <f t="shared" si="2"/>
        <v>44561</v>
      </c>
      <c r="H19" s="75">
        <f t="shared" si="0"/>
        <v>19</v>
      </c>
      <c r="I19" s="74" t="str">
        <f t="shared" si="1"/>
        <v>U/21</v>
      </c>
      <c r="J19" s="71" t="s">
        <v>337</v>
      </c>
      <c r="K19" s="73">
        <v>77052600048</v>
      </c>
      <c r="L19" s="71" t="s">
        <v>433</v>
      </c>
    </row>
    <row r="20" spans="1:12" ht="13.5" customHeight="1" x14ac:dyDescent="0.25">
      <c r="A20" s="77" t="s">
        <v>430</v>
      </c>
      <c r="B20" s="76" t="s">
        <v>42</v>
      </c>
      <c r="C20" s="76" t="s">
        <v>438</v>
      </c>
      <c r="D20" s="76" t="s">
        <v>437</v>
      </c>
      <c r="E20" s="74" t="s">
        <v>348</v>
      </c>
      <c r="F20" s="78">
        <v>37299</v>
      </c>
      <c r="G20" s="79">
        <f t="shared" si="2"/>
        <v>44561</v>
      </c>
      <c r="H20" s="75">
        <f t="shared" si="0"/>
        <v>19</v>
      </c>
      <c r="I20" s="74" t="str">
        <f t="shared" si="1"/>
        <v>U/21</v>
      </c>
      <c r="J20" s="71" t="s">
        <v>337</v>
      </c>
      <c r="K20" s="73">
        <v>77060200495</v>
      </c>
      <c r="L20" s="71" t="s">
        <v>433</v>
      </c>
    </row>
    <row r="21" spans="1:12" x14ac:dyDescent="0.2">
      <c r="A21" s="245" t="s">
        <v>265</v>
      </c>
      <c r="B21" s="71" t="s">
        <v>37</v>
      </c>
      <c r="C21" s="71" t="s">
        <v>178</v>
      </c>
      <c r="D21" s="71" t="s">
        <v>138</v>
      </c>
      <c r="E21" s="74" t="s">
        <v>348</v>
      </c>
      <c r="F21" s="72">
        <v>37196</v>
      </c>
      <c r="G21" s="79">
        <f t="shared" si="2"/>
        <v>44561</v>
      </c>
      <c r="H21" s="75">
        <f t="shared" si="0"/>
        <v>20</v>
      </c>
      <c r="I21" s="74" t="str">
        <f t="shared" si="1"/>
        <v>U/21</v>
      </c>
      <c r="J21" s="71" t="s">
        <v>337</v>
      </c>
      <c r="K21" s="73">
        <v>83062610476</v>
      </c>
      <c r="L21" s="71" t="s">
        <v>433</v>
      </c>
    </row>
    <row r="22" spans="1:12" x14ac:dyDescent="0.2">
      <c r="A22" s="245" t="s">
        <v>272</v>
      </c>
      <c r="B22" s="71" t="s">
        <v>50</v>
      </c>
      <c r="C22" s="71" t="s">
        <v>175</v>
      </c>
      <c r="D22" s="71" t="s">
        <v>89</v>
      </c>
      <c r="E22" s="74" t="s">
        <v>548</v>
      </c>
      <c r="F22" s="72">
        <v>36942</v>
      </c>
      <c r="G22" s="79">
        <f t="shared" si="2"/>
        <v>44561</v>
      </c>
      <c r="H22" s="75">
        <f t="shared" si="0"/>
        <v>20</v>
      </c>
      <c r="I22" s="74" t="str">
        <f t="shared" si="1"/>
        <v>U/21</v>
      </c>
      <c r="J22" s="71" t="s">
        <v>337</v>
      </c>
      <c r="K22" s="73">
        <v>77111010566</v>
      </c>
      <c r="L22" s="71" t="s">
        <v>433</v>
      </c>
    </row>
    <row r="23" spans="1:12" ht="13.5" customHeight="1" x14ac:dyDescent="0.25">
      <c r="A23" s="77" t="s">
        <v>501</v>
      </c>
      <c r="B23" s="76" t="s">
        <v>41</v>
      </c>
      <c r="C23" s="76" t="s">
        <v>187</v>
      </c>
      <c r="D23" s="76" t="s">
        <v>525</v>
      </c>
      <c r="E23" s="74" t="s">
        <v>548</v>
      </c>
      <c r="F23" s="78">
        <v>36876</v>
      </c>
      <c r="G23" s="79">
        <f t="shared" si="2"/>
        <v>44561</v>
      </c>
      <c r="H23" s="75">
        <f t="shared" si="0"/>
        <v>21</v>
      </c>
      <c r="I23" s="74" t="str">
        <f t="shared" si="1"/>
        <v>U/21</v>
      </c>
      <c r="J23" s="76" t="s">
        <v>337</v>
      </c>
      <c r="K23" s="73">
        <v>88111200021</v>
      </c>
      <c r="L23" s="71" t="s">
        <v>433</v>
      </c>
    </row>
    <row r="24" spans="1:12" ht="13.5" customHeight="1" x14ac:dyDescent="0.25">
      <c r="A24" s="77" t="s">
        <v>453</v>
      </c>
      <c r="B24" s="76" t="s">
        <v>43</v>
      </c>
      <c r="C24" s="76" t="s">
        <v>459</v>
      </c>
      <c r="D24" s="76" t="s">
        <v>173</v>
      </c>
      <c r="E24" s="74" t="s">
        <v>348</v>
      </c>
      <c r="F24" s="78">
        <v>36728</v>
      </c>
      <c r="G24" s="79">
        <f t="shared" si="2"/>
        <v>44561</v>
      </c>
      <c r="H24" s="75">
        <f t="shared" si="0"/>
        <v>21</v>
      </c>
      <c r="I24" s="74" t="str">
        <f t="shared" si="1"/>
        <v>U/21</v>
      </c>
      <c r="J24" s="71" t="s">
        <v>337</v>
      </c>
      <c r="K24" s="73">
        <v>94112701055</v>
      </c>
      <c r="L24" s="71" t="s">
        <v>433</v>
      </c>
    </row>
    <row r="25" spans="1:12" x14ac:dyDescent="0.2">
      <c r="A25" s="245" t="s">
        <v>335</v>
      </c>
      <c r="B25" s="71" t="s">
        <v>43</v>
      </c>
      <c r="C25" s="71" t="s">
        <v>181</v>
      </c>
      <c r="D25" s="71" t="s">
        <v>90</v>
      </c>
      <c r="E25" s="74" t="str">
        <f>CONCATENATE(J25," ",I25)</f>
        <v>Men U/21</v>
      </c>
      <c r="F25" s="72">
        <v>36535</v>
      </c>
      <c r="G25" s="79">
        <f t="shared" si="2"/>
        <v>44561</v>
      </c>
      <c r="H25" s="75">
        <f t="shared" si="0"/>
        <v>21</v>
      </c>
      <c r="I25" s="74" t="str">
        <f t="shared" si="1"/>
        <v>U/21</v>
      </c>
      <c r="J25" s="71" t="s">
        <v>337</v>
      </c>
      <c r="K25" s="73">
        <v>77051100327</v>
      </c>
      <c r="L25" s="71" t="s">
        <v>433</v>
      </c>
    </row>
    <row r="26" spans="1:12" ht="13.5" customHeight="1" x14ac:dyDescent="0.25">
      <c r="A26" s="77" t="s">
        <v>423</v>
      </c>
      <c r="B26" s="76" t="s">
        <v>37</v>
      </c>
      <c r="C26" s="76" t="s">
        <v>424</v>
      </c>
      <c r="D26" s="76" t="s">
        <v>425</v>
      </c>
      <c r="E26" s="74" t="s">
        <v>348</v>
      </c>
      <c r="F26" s="78">
        <v>36199</v>
      </c>
      <c r="G26" s="79">
        <f t="shared" si="2"/>
        <v>44561</v>
      </c>
      <c r="H26" s="75">
        <f t="shared" si="0"/>
        <v>22</v>
      </c>
      <c r="I26" s="74" t="str">
        <f t="shared" si="1"/>
        <v>Senior</v>
      </c>
      <c r="J26" s="71" t="s">
        <v>337</v>
      </c>
      <c r="K26" s="73">
        <v>80041810260</v>
      </c>
      <c r="L26" s="71" t="s">
        <v>433</v>
      </c>
    </row>
    <row r="27" spans="1:12" ht="13.5" customHeight="1" x14ac:dyDescent="0.25">
      <c r="A27" s="77" t="s">
        <v>464</v>
      </c>
      <c r="B27" s="71" t="s">
        <v>565</v>
      </c>
      <c r="C27" s="76" t="s">
        <v>556</v>
      </c>
      <c r="D27" s="76" t="s">
        <v>92</v>
      </c>
      <c r="E27" s="74" t="s">
        <v>540</v>
      </c>
      <c r="F27" s="78">
        <v>35873</v>
      </c>
      <c r="G27" s="79">
        <f t="shared" si="2"/>
        <v>44561</v>
      </c>
      <c r="H27" s="75">
        <f t="shared" si="0"/>
        <v>23</v>
      </c>
      <c r="I27" s="74" t="str">
        <f t="shared" si="1"/>
        <v>Senior</v>
      </c>
      <c r="J27" s="71" t="s">
        <v>337</v>
      </c>
      <c r="K27" s="73">
        <v>69010200140</v>
      </c>
      <c r="L27" s="71" t="s">
        <v>433</v>
      </c>
    </row>
    <row r="28" spans="1:12" ht="13.5" customHeight="1" x14ac:dyDescent="0.25">
      <c r="A28" s="77" t="s">
        <v>445</v>
      </c>
      <c r="B28" s="71" t="s">
        <v>564</v>
      </c>
      <c r="C28" s="76" t="s">
        <v>156</v>
      </c>
      <c r="D28" s="76" t="s">
        <v>447</v>
      </c>
      <c r="E28" s="74" t="s">
        <v>540</v>
      </c>
      <c r="F28" s="78">
        <v>35870</v>
      </c>
      <c r="G28" s="79">
        <f t="shared" si="2"/>
        <v>44561</v>
      </c>
      <c r="H28" s="75">
        <f t="shared" si="0"/>
        <v>23</v>
      </c>
      <c r="I28" s="74" t="str">
        <f t="shared" si="1"/>
        <v>Senior</v>
      </c>
      <c r="J28" s="71" t="s">
        <v>337</v>
      </c>
      <c r="K28" s="73">
        <v>77090700046</v>
      </c>
      <c r="L28" s="71" t="s">
        <v>433</v>
      </c>
    </row>
    <row r="29" spans="1:12" x14ac:dyDescent="0.2">
      <c r="A29" s="245" t="s">
        <v>273</v>
      </c>
      <c r="B29" s="71" t="s">
        <v>565</v>
      </c>
      <c r="C29" s="71" t="s">
        <v>163</v>
      </c>
      <c r="D29" s="71" t="s">
        <v>203</v>
      </c>
      <c r="E29" s="74" t="s">
        <v>540</v>
      </c>
      <c r="F29" s="72">
        <v>35431</v>
      </c>
      <c r="G29" s="79">
        <f t="shared" si="2"/>
        <v>44561</v>
      </c>
      <c r="H29" s="75">
        <f t="shared" si="0"/>
        <v>25</v>
      </c>
      <c r="I29" s="74" t="str">
        <f t="shared" si="1"/>
        <v>Senior</v>
      </c>
      <c r="J29" s="71" t="s">
        <v>337</v>
      </c>
      <c r="K29" s="73">
        <v>82110110252</v>
      </c>
      <c r="L29" s="71" t="s">
        <v>433</v>
      </c>
    </row>
    <row r="30" spans="1:12" ht="14.25" customHeight="1" x14ac:dyDescent="0.2">
      <c r="A30" s="253" t="s">
        <v>329</v>
      </c>
      <c r="B30" s="71" t="s">
        <v>50</v>
      </c>
      <c r="C30" s="71" t="s">
        <v>143</v>
      </c>
      <c r="D30" s="71" t="s">
        <v>167</v>
      </c>
      <c r="E30" s="74" t="s">
        <v>540</v>
      </c>
      <c r="F30" s="72">
        <v>35334</v>
      </c>
      <c r="G30" s="79">
        <f t="shared" si="2"/>
        <v>44561</v>
      </c>
      <c r="H30" s="75">
        <f t="shared" si="0"/>
        <v>25</v>
      </c>
      <c r="I30" s="74" t="str">
        <f t="shared" si="1"/>
        <v>Senior</v>
      </c>
      <c r="J30" s="71" t="s">
        <v>337</v>
      </c>
      <c r="K30" s="73">
        <v>82090811250</v>
      </c>
      <c r="L30" s="71" t="s">
        <v>433</v>
      </c>
    </row>
    <row r="31" spans="1:12" ht="13.5" customHeight="1" x14ac:dyDescent="0.25">
      <c r="A31" s="77" t="s">
        <v>465</v>
      </c>
      <c r="B31" s="76" t="s">
        <v>38</v>
      </c>
      <c r="C31" s="76" t="s">
        <v>171</v>
      </c>
      <c r="D31" s="76" t="s">
        <v>121</v>
      </c>
      <c r="E31" s="74" t="s">
        <v>540</v>
      </c>
      <c r="F31" s="78">
        <v>34738</v>
      </c>
      <c r="G31" s="79">
        <f t="shared" si="2"/>
        <v>44561</v>
      </c>
      <c r="H31" s="75">
        <f t="shared" si="0"/>
        <v>26</v>
      </c>
      <c r="I31" s="74" t="str">
        <f t="shared" si="1"/>
        <v>Senior</v>
      </c>
      <c r="J31" s="71" t="s">
        <v>337</v>
      </c>
      <c r="K31" s="73">
        <v>86111300202</v>
      </c>
      <c r="L31" s="71" t="s">
        <v>433</v>
      </c>
    </row>
    <row r="32" spans="1:12" x14ac:dyDescent="0.2">
      <c r="A32" s="247" t="s">
        <v>223</v>
      </c>
      <c r="B32" s="71" t="s">
        <v>41</v>
      </c>
      <c r="C32" s="71" t="s">
        <v>176</v>
      </c>
      <c r="D32" s="71" t="s">
        <v>95</v>
      </c>
      <c r="E32" s="74" t="s">
        <v>540</v>
      </c>
      <c r="F32" s="70">
        <v>34665</v>
      </c>
      <c r="G32" s="79">
        <f t="shared" si="2"/>
        <v>44561</v>
      </c>
      <c r="H32" s="75">
        <f t="shared" si="0"/>
        <v>27</v>
      </c>
      <c r="I32" s="74" t="str">
        <f t="shared" si="1"/>
        <v>Senior</v>
      </c>
      <c r="J32" s="71" t="s">
        <v>337</v>
      </c>
      <c r="K32" s="73">
        <v>6303165145089</v>
      </c>
      <c r="L32" s="71" t="s">
        <v>435</v>
      </c>
    </row>
    <row r="33" spans="1:12" ht="13.5" customHeight="1" x14ac:dyDescent="0.25">
      <c r="A33" s="77" t="s">
        <v>458</v>
      </c>
      <c r="B33" s="76" t="s">
        <v>48</v>
      </c>
      <c r="C33" s="76" t="s">
        <v>533</v>
      </c>
      <c r="D33" s="76" t="s">
        <v>534</v>
      </c>
      <c r="E33" s="74" t="s">
        <v>541</v>
      </c>
      <c r="F33" s="78">
        <v>34529</v>
      </c>
      <c r="G33" s="79">
        <f t="shared" si="2"/>
        <v>44561</v>
      </c>
      <c r="H33" s="75">
        <f t="shared" si="0"/>
        <v>27</v>
      </c>
      <c r="I33" s="74" t="str">
        <f t="shared" si="1"/>
        <v>Senior</v>
      </c>
      <c r="J33" s="71" t="s">
        <v>67</v>
      </c>
      <c r="K33" s="73">
        <v>81090210930</v>
      </c>
      <c r="L33" s="71" t="s">
        <v>433</v>
      </c>
    </row>
    <row r="34" spans="1:12" x14ac:dyDescent="0.2">
      <c r="A34" s="245" t="s">
        <v>237</v>
      </c>
      <c r="B34" s="71" t="s">
        <v>38</v>
      </c>
      <c r="C34" s="71" t="s">
        <v>177</v>
      </c>
      <c r="D34" s="71" t="s">
        <v>116</v>
      </c>
      <c r="E34" s="74" t="s">
        <v>540</v>
      </c>
      <c r="F34" s="72">
        <v>34401</v>
      </c>
      <c r="G34" s="79">
        <f t="shared" si="2"/>
        <v>44561</v>
      </c>
      <c r="H34" s="75">
        <f t="shared" si="0"/>
        <v>27</v>
      </c>
      <c r="I34" s="74" t="str">
        <f t="shared" si="1"/>
        <v>Senior</v>
      </c>
      <c r="J34" s="71" t="s">
        <v>337</v>
      </c>
      <c r="K34" s="73">
        <v>8503141046</v>
      </c>
      <c r="L34" s="71" t="s">
        <v>433</v>
      </c>
    </row>
    <row r="35" spans="1:12" ht="13.5" customHeight="1" x14ac:dyDescent="0.25">
      <c r="A35" s="77" t="s">
        <v>441</v>
      </c>
      <c r="B35" s="71" t="s">
        <v>565</v>
      </c>
      <c r="C35" s="76" t="s">
        <v>128</v>
      </c>
      <c r="D35" s="76" t="s">
        <v>277</v>
      </c>
      <c r="E35" s="74" t="s">
        <v>540</v>
      </c>
      <c r="F35" s="78">
        <v>34250</v>
      </c>
      <c r="G35" s="79">
        <f t="shared" si="2"/>
        <v>44561</v>
      </c>
      <c r="H35" s="75">
        <f t="shared" si="0"/>
        <v>28</v>
      </c>
      <c r="I35" s="74" t="str">
        <f t="shared" si="1"/>
        <v>Senior</v>
      </c>
      <c r="J35" s="71" t="s">
        <v>337</v>
      </c>
      <c r="K35" s="73">
        <v>2071100387</v>
      </c>
      <c r="L35" s="71" t="s">
        <v>433</v>
      </c>
    </row>
    <row r="36" spans="1:12" x14ac:dyDescent="0.2">
      <c r="A36" s="245" t="s">
        <v>235</v>
      </c>
      <c r="B36" s="71" t="s">
        <v>38</v>
      </c>
      <c r="C36" s="71" t="s">
        <v>119</v>
      </c>
      <c r="D36" s="71" t="s">
        <v>440</v>
      </c>
      <c r="E36" s="74" t="s">
        <v>540</v>
      </c>
      <c r="F36" s="72">
        <v>34076</v>
      </c>
      <c r="G36" s="79">
        <f t="shared" si="2"/>
        <v>44561</v>
      </c>
      <c r="H36" s="75">
        <f t="shared" si="0"/>
        <v>28</v>
      </c>
      <c r="I36" s="74" t="str">
        <f t="shared" si="1"/>
        <v>Senior</v>
      </c>
      <c r="J36" s="71" t="s">
        <v>337</v>
      </c>
      <c r="K36" s="73">
        <v>79121010722</v>
      </c>
      <c r="L36" s="71" t="s">
        <v>433</v>
      </c>
    </row>
    <row r="37" spans="1:12" x14ac:dyDescent="0.2">
      <c r="A37" s="245" t="s">
        <v>264</v>
      </c>
      <c r="B37" s="71" t="s">
        <v>41</v>
      </c>
      <c r="C37" s="71" t="s">
        <v>170</v>
      </c>
      <c r="D37" s="71" t="s">
        <v>307</v>
      </c>
      <c r="E37" s="74" t="s">
        <v>540</v>
      </c>
      <c r="F37" s="72">
        <v>34064</v>
      </c>
      <c r="G37" s="79">
        <f t="shared" si="2"/>
        <v>44561</v>
      </c>
      <c r="H37" s="75">
        <f t="shared" ref="H37:H68" si="3">INT(YEARFRAC(F37,G37))</f>
        <v>28</v>
      </c>
      <c r="I37" s="74" t="str">
        <f t="shared" si="1"/>
        <v>Senior</v>
      </c>
      <c r="J37" s="71" t="s">
        <v>337</v>
      </c>
      <c r="K37" s="73">
        <v>9304175009080</v>
      </c>
      <c r="L37" s="71" t="s">
        <v>435</v>
      </c>
    </row>
    <row r="38" spans="1:12" x14ac:dyDescent="0.2">
      <c r="A38" s="245" t="s">
        <v>247</v>
      </c>
      <c r="B38" s="71" t="s">
        <v>50</v>
      </c>
      <c r="C38" s="71" t="s">
        <v>194</v>
      </c>
      <c r="D38" s="71" t="s">
        <v>334</v>
      </c>
      <c r="E38" s="74" t="s">
        <v>540</v>
      </c>
      <c r="F38" s="72">
        <v>33914</v>
      </c>
      <c r="G38" s="79">
        <f t="shared" ref="G38:G69" si="4">$G$5</f>
        <v>44561</v>
      </c>
      <c r="H38" s="75">
        <f t="shared" si="3"/>
        <v>29</v>
      </c>
      <c r="I38" s="74" t="str">
        <f t="shared" si="1"/>
        <v>Senior</v>
      </c>
      <c r="J38" s="71" t="s">
        <v>337</v>
      </c>
      <c r="K38" s="73">
        <v>77091900014</v>
      </c>
      <c r="L38" s="71" t="s">
        <v>433</v>
      </c>
    </row>
    <row r="39" spans="1:12" ht="13.5" customHeight="1" x14ac:dyDescent="0.25">
      <c r="A39" s="77" t="s">
        <v>431</v>
      </c>
      <c r="B39" s="76" t="s">
        <v>39</v>
      </c>
      <c r="C39" s="76" t="s">
        <v>158</v>
      </c>
      <c r="D39" s="76" t="s">
        <v>126</v>
      </c>
      <c r="E39" s="74" t="s">
        <v>540</v>
      </c>
      <c r="F39" s="72">
        <v>33907</v>
      </c>
      <c r="G39" s="79">
        <f t="shared" si="4"/>
        <v>44561</v>
      </c>
      <c r="H39" s="75">
        <f t="shared" si="3"/>
        <v>29</v>
      </c>
      <c r="I39" s="74" t="str">
        <f>IF(H39="","Men Senior",IF(H39&gt;59.999,"Grand Masters",IF(H39&gt;49.999,"Master",IF(H39&gt;39.999,"Veteran",IF(H39&gt;21.999,"Senior",IF(H39&gt;16.999,"U/21","U/16"))))))</f>
        <v>Senior</v>
      </c>
      <c r="J39" s="71" t="s">
        <v>337</v>
      </c>
      <c r="K39" s="73">
        <v>94030800057</v>
      </c>
      <c r="L39" s="71" t="s">
        <v>433</v>
      </c>
    </row>
    <row r="40" spans="1:12" ht="13.5" customHeight="1" x14ac:dyDescent="0.25">
      <c r="A40" s="77" t="s">
        <v>420</v>
      </c>
      <c r="B40" s="76" t="s">
        <v>48</v>
      </c>
      <c r="C40" s="76" t="s">
        <v>421</v>
      </c>
      <c r="D40" s="76" t="s">
        <v>152</v>
      </c>
      <c r="E40" s="74" t="s">
        <v>541</v>
      </c>
      <c r="F40" s="78">
        <v>33895</v>
      </c>
      <c r="G40" s="79">
        <f t="shared" si="4"/>
        <v>44561</v>
      </c>
      <c r="H40" s="75">
        <f t="shared" si="3"/>
        <v>29</v>
      </c>
      <c r="I40" s="74" t="str">
        <f t="shared" ref="I40:I71" si="5">IF(H40="","Senior",IF(H40&gt;59.999,"Grand Masters",IF(H40&gt;49.999,"Master",IF(H40&gt;39.999,"Veteran",IF(H40&gt;21.999,"Senior",IF(H40&gt;16.999,"U/21","U/16"))))))</f>
        <v>Senior</v>
      </c>
      <c r="J40" s="71" t="s">
        <v>67</v>
      </c>
      <c r="K40" s="73">
        <v>404285877084</v>
      </c>
      <c r="L40" s="71" t="s">
        <v>433</v>
      </c>
    </row>
    <row r="41" spans="1:12" ht="13.5" customHeight="1" x14ac:dyDescent="0.25">
      <c r="A41" s="77" t="s">
        <v>454</v>
      </c>
      <c r="B41" s="76" t="s">
        <v>41</v>
      </c>
      <c r="C41" s="76" t="s">
        <v>180</v>
      </c>
      <c r="D41" s="76" t="s">
        <v>75</v>
      </c>
      <c r="E41" s="74" t="s">
        <v>540</v>
      </c>
      <c r="F41" s="78">
        <v>33529</v>
      </c>
      <c r="G41" s="79">
        <f t="shared" si="4"/>
        <v>44561</v>
      </c>
      <c r="H41" s="75">
        <f t="shared" si="3"/>
        <v>30</v>
      </c>
      <c r="I41" s="74" t="str">
        <f t="shared" si="5"/>
        <v>Senior</v>
      </c>
      <c r="J41" s="71" t="s">
        <v>337</v>
      </c>
      <c r="K41" s="73">
        <v>79041310290</v>
      </c>
      <c r="L41" s="71" t="s">
        <v>433</v>
      </c>
    </row>
    <row r="42" spans="1:12" ht="13.5" customHeight="1" x14ac:dyDescent="0.25">
      <c r="A42" s="77" t="s">
        <v>479</v>
      </c>
      <c r="B42" s="76" t="s">
        <v>50</v>
      </c>
      <c r="C42" s="76" t="s">
        <v>422</v>
      </c>
      <c r="D42" s="76" t="s">
        <v>315</v>
      </c>
      <c r="E42" s="74" t="s">
        <v>540</v>
      </c>
      <c r="F42" s="78">
        <v>33357</v>
      </c>
      <c r="G42" s="79">
        <f t="shared" si="4"/>
        <v>44561</v>
      </c>
      <c r="H42" s="75">
        <f t="shared" si="3"/>
        <v>30</v>
      </c>
      <c r="I42" s="74" t="str">
        <f t="shared" si="5"/>
        <v>Senior</v>
      </c>
      <c r="J42" s="71" t="s">
        <v>337</v>
      </c>
      <c r="K42" s="73">
        <v>88062900495</v>
      </c>
      <c r="L42" s="71" t="s">
        <v>433</v>
      </c>
    </row>
    <row r="43" spans="1:12" x14ac:dyDescent="0.2">
      <c r="A43" s="245" t="s">
        <v>566</v>
      </c>
      <c r="B43" s="71" t="s">
        <v>37</v>
      </c>
      <c r="C43" s="71" t="s">
        <v>122</v>
      </c>
      <c r="D43" s="71" t="s">
        <v>277</v>
      </c>
      <c r="E43" s="74" t="s">
        <v>540</v>
      </c>
      <c r="F43" s="72">
        <v>33288</v>
      </c>
      <c r="G43" s="79">
        <f t="shared" si="4"/>
        <v>44561</v>
      </c>
      <c r="H43" s="75">
        <f t="shared" si="3"/>
        <v>30</v>
      </c>
      <c r="I43" s="74" t="str">
        <f t="shared" si="5"/>
        <v>Senior</v>
      </c>
      <c r="J43" s="71" t="s">
        <v>337</v>
      </c>
      <c r="K43" s="73">
        <v>83102810462</v>
      </c>
      <c r="L43" s="71" t="s">
        <v>433</v>
      </c>
    </row>
    <row r="44" spans="1:12" ht="13.5" customHeight="1" x14ac:dyDescent="0.25">
      <c r="A44" s="77" t="s">
        <v>442</v>
      </c>
      <c r="B44" s="71" t="s">
        <v>565</v>
      </c>
      <c r="C44" s="76" t="s">
        <v>83</v>
      </c>
      <c r="D44" s="76" t="s">
        <v>444</v>
      </c>
      <c r="E44" s="74" t="s">
        <v>540</v>
      </c>
      <c r="F44" s="78">
        <v>33253</v>
      </c>
      <c r="G44" s="79">
        <f t="shared" si="4"/>
        <v>44561</v>
      </c>
      <c r="H44" s="75">
        <f t="shared" si="3"/>
        <v>30</v>
      </c>
      <c r="I44" s="74" t="str">
        <f t="shared" si="5"/>
        <v>Senior</v>
      </c>
      <c r="J44" s="71" t="s">
        <v>337</v>
      </c>
      <c r="K44" s="73">
        <v>78042510381</v>
      </c>
      <c r="L44" s="71" t="s">
        <v>433</v>
      </c>
    </row>
    <row r="45" spans="1:12" x14ac:dyDescent="0.2">
      <c r="A45" s="245" t="s">
        <v>330</v>
      </c>
      <c r="B45" s="71" t="s">
        <v>47</v>
      </c>
      <c r="C45" s="71" t="s">
        <v>304</v>
      </c>
      <c r="D45" s="71" t="s">
        <v>126</v>
      </c>
      <c r="E45" s="74" t="s">
        <v>540</v>
      </c>
      <c r="F45" s="72">
        <v>32842</v>
      </c>
      <c r="G45" s="79">
        <f t="shared" si="4"/>
        <v>44561</v>
      </c>
      <c r="H45" s="75">
        <f t="shared" si="3"/>
        <v>32</v>
      </c>
      <c r="I45" s="74" t="str">
        <f t="shared" si="5"/>
        <v>Senior</v>
      </c>
      <c r="J45" s="71" t="s">
        <v>337</v>
      </c>
      <c r="K45" s="73">
        <v>74071410310</v>
      </c>
      <c r="L45" s="71" t="s">
        <v>433</v>
      </c>
    </row>
    <row r="46" spans="1:12" x14ac:dyDescent="0.2">
      <c r="A46" s="245" t="s">
        <v>316</v>
      </c>
      <c r="B46" s="71" t="s">
        <v>564</v>
      </c>
      <c r="C46" s="71" t="s">
        <v>155</v>
      </c>
      <c r="D46" s="71" t="s">
        <v>172</v>
      </c>
      <c r="E46" s="74" t="s">
        <v>540</v>
      </c>
      <c r="F46" s="72">
        <v>32785</v>
      </c>
      <c r="G46" s="79">
        <f t="shared" si="4"/>
        <v>44561</v>
      </c>
      <c r="H46" s="75">
        <f t="shared" si="3"/>
        <v>32</v>
      </c>
      <c r="I46" s="74" t="str">
        <f t="shared" si="5"/>
        <v>Senior</v>
      </c>
      <c r="J46" s="71" t="s">
        <v>337</v>
      </c>
      <c r="K46" s="73">
        <v>81120210607</v>
      </c>
      <c r="L46" s="71" t="s">
        <v>433</v>
      </c>
    </row>
    <row r="47" spans="1:12" x14ac:dyDescent="0.2">
      <c r="A47" s="245" t="s">
        <v>262</v>
      </c>
      <c r="B47" s="71" t="s">
        <v>564</v>
      </c>
      <c r="C47" s="71" t="s">
        <v>168</v>
      </c>
      <c r="D47" s="71" t="s">
        <v>72</v>
      </c>
      <c r="E47" s="74" t="s">
        <v>540</v>
      </c>
      <c r="F47" s="72">
        <v>32639</v>
      </c>
      <c r="G47" s="79">
        <f t="shared" si="4"/>
        <v>44561</v>
      </c>
      <c r="H47" s="75">
        <f t="shared" si="3"/>
        <v>32</v>
      </c>
      <c r="I47" s="74" t="str">
        <f t="shared" si="5"/>
        <v>Senior</v>
      </c>
      <c r="J47" s="71" t="s">
        <v>337</v>
      </c>
      <c r="K47" s="73">
        <v>60112800327</v>
      </c>
      <c r="L47" s="71" t="s">
        <v>433</v>
      </c>
    </row>
    <row r="48" spans="1:12" ht="13.5" customHeight="1" x14ac:dyDescent="0.25">
      <c r="A48" s="77" t="s">
        <v>466</v>
      </c>
      <c r="B48" s="71" t="s">
        <v>47</v>
      </c>
      <c r="C48" s="76" t="s">
        <v>85</v>
      </c>
      <c r="D48" s="76" t="s">
        <v>334</v>
      </c>
      <c r="E48" s="74" t="s">
        <v>540</v>
      </c>
      <c r="F48" s="78">
        <v>32628</v>
      </c>
      <c r="G48" s="79">
        <f t="shared" si="4"/>
        <v>44561</v>
      </c>
      <c r="H48" s="75">
        <f t="shared" si="3"/>
        <v>32</v>
      </c>
      <c r="I48" s="74" t="str">
        <f t="shared" si="5"/>
        <v>Senior</v>
      </c>
      <c r="J48" s="71" t="s">
        <v>337</v>
      </c>
      <c r="K48" s="73">
        <v>92110600470</v>
      </c>
      <c r="L48" s="71" t="s">
        <v>433</v>
      </c>
    </row>
    <row r="49" spans="1:12" x14ac:dyDescent="0.2">
      <c r="A49" s="245" t="s">
        <v>251</v>
      </c>
      <c r="B49" s="71" t="s">
        <v>37</v>
      </c>
      <c r="C49" s="71" t="s">
        <v>144</v>
      </c>
      <c r="D49" s="71" t="s">
        <v>137</v>
      </c>
      <c r="E49" s="74" t="s">
        <v>540</v>
      </c>
      <c r="F49" s="72">
        <v>32554</v>
      </c>
      <c r="G49" s="79">
        <f t="shared" si="4"/>
        <v>44561</v>
      </c>
      <c r="H49" s="75">
        <f t="shared" si="3"/>
        <v>32</v>
      </c>
      <c r="I49" s="74" t="str">
        <f t="shared" si="5"/>
        <v>Senior</v>
      </c>
      <c r="J49" s="71" t="s">
        <v>337</v>
      </c>
      <c r="K49" s="73">
        <v>67090810054</v>
      </c>
      <c r="L49" s="71" t="s">
        <v>433</v>
      </c>
    </row>
    <row r="50" spans="1:12" x14ac:dyDescent="0.2">
      <c r="A50" s="245" t="s">
        <v>257</v>
      </c>
      <c r="B50" s="71" t="s">
        <v>38</v>
      </c>
      <c r="C50" s="71" t="s">
        <v>122</v>
      </c>
      <c r="D50" s="71" t="s">
        <v>98</v>
      </c>
      <c r="E50" s="74" t="s">
        <v>540</v>
      </c>
      <c r="F50" s="72">
        <v>32467</v>
      </c>
      <c r="G50" s="79">
        <f t="shared" si="4"/>
        <v>44561</v>
      </c>
      <c r="H50" s="75">
        <f t="shared" si="3"/>
        <v>33</v>
      </c>
      <c r="I50" s="74" t="str">
        <f t="shared" si="5"/>
        <v>Senior</v>
      </c>
      <c r="J50" s="71" t="s">
        <v>337</v>
      </c>
      <c r="K50" s="73">
        <v>20031216</v>
      </c>
      <c r="L50" s="71" t="s">
        <v>433</v>
      </c>
    </row>
    <row r="51" spans="1:12" x14ac:dyDescent="0.2">
      <c r="A51" s="245" t="s">
        <v>222</v>
      </c>
      <c r="B51" s="71" t="s">
        <v>38</v>
      </c>
      <c r="C51" s="71" t="s">
        <v>117</v>
      </c>
      <c r="D51" s="71" t="s">
        <v>118</v>
      </c>
      <c r="E51" s="74" t="s">
        <v>540</v>
      </c>
      <c r="F51" s="72">
        <v>32459</v>
      </c>
      <c r="G51" s="79">
        <f t="shared" si="4"/>
        <v>44561</v>
      </c>
      <c r="H51" s="75">
        <f t="shared" si="3"/>
        <v>33</v>
      </c>
      <c r="I51" s="74" t="str">
        <f t="shared" si="5"/>
        <v>Senior</v>
      </c>
      <c r="J51" s="71" t="s">
        <v>337</v>
      </c>
      <c r="K51" s="73" t="s">
        <v>531</v>
      </c>
      <c r="L51" s="71" t="s">
        <v>433</v>
      </c>
    </row>
    <row r="52" spans="1:12" ht="13.5" customHeight="1" x14ac:dyDescent="0.2">
      <c r="A52" s="245" t="s">
        <v>240</v>
      </c>
      <c r="B52" s="71" t="s">
        <v>564</v>
      </c>
      <c r="C52" s="71" t="s">
        <v>81</v>
      </c>
      <c r="D52" s="71" t="s">
        <v>551</v>
      </c>
      <c r="E52" s="74" t="s">
        <v>540</v>
      </c>
      <c r="F52" s="72">
        <v>32323</v>
      </c>
      <c r="G52" s="79">
        <f t="shared" si="4"/>
        <v>44561</v>
      </c>
      <c r="H52" s="75">
        <f t="shared" si="3"/>
        <v>33</v>
      </c>
      <c r="I52" s="74" t="str">
        <f t="shared" si="5"/>
        <v>Senior</v>
      </c>
      <c r="J52" s="71" t="s">
        <v>337</v>
      </c>
      <c r="K52" s="73">
        <v>73113010117</v>
      </c>
      <c r="L52" s="71" t="s">
        <v>433</v>
      </c>
    </row>
    <row r="53" spans="1:12" ht="13.5" customHeight="1" x14ac:dyDescent="0.25">
      <c r="A53" s="77" t="s">
        <v>475</v>
      </c>
      <c r="B53" s="76" t="s">
        <v>40</v>
      </c>
      <c r="C53" s="76" t="s">
        <v>446</v>
      </c>
      <c r="D53" s="76" t="s">
        <v>305</v>
      </c>
      <c r="E53" s="74" t="s">
        <v>540</v>
      </c>
      <c r="F53" s="78">
        <v>32125</v>
      </c>
      <c r="G53" s="79">
        <f t="shared" si="4"/>
        <v>44561</v>
      </c>
      <c r="H53" s="75">
        <f t="shared" si="3"/>
        <v>34</v>
      </c>
      <c r="I53" s="74" t="str">
        <f t="shared" si="5"/>
        <v>Senior</v>
      </c>
      <c r="J53" s="71" t="s">
        <v>337</v>
      </c>
      <c r="K53" s="73">
        <v>89021500132</v>
      </c>
      <c r="L53" s="71" t="s">
        <v>433</v>
      </c>
    </row>
    <row r="54" spans="1:12" ht="13.5" customHeight="1" x14ac:dyDescent="0.25">
      <c r="A54" s="77" t="s">
        <v>450</v>
      </c>
      <c r="B54" s="76" t="s">
        <v>48</v>
      </c>
      <c r="C54" s="76" t="s">
        <v>451</v>
      </c>
      <c r="D54" s="76" t="s">
        <v>88</v>
      </c>
      <c r="E54" s="74" t="s">
        <v>541</v>
      </c>
      <c r="F54" s="78">
        <v>32033</v>
      </c>
      <c r="G54" s="79">
        <f t="shared" si="4"/>
        <v>44561</v>
      </c>
      <c r="H54" s="75">
        <f t="shared" si="3"/>
        <v>34</v>
      </c>
      <c r="I54" s="74" t="str">
        <f t="shared" si="5"/>
        <v>Senior</v>
      </c>
      <c r="J54" s="71" t="s">
        <v>67</v>
      </c>
      <c r="K54" s="73">
        <v>64040900294</v>
      </c>
      <c r="L54" s="71" t="s">
        <v>433</v>
      </c>
    </row>
    <row r="55" spans="1:12" ht="13.5" customHeight="1" x14ac:dyDescent="0.25">
      <c r="A55" s="77" t="s">
        <v>476</v>
      </c>
      <c r="B55" s="76" t="s">
        <v>40</v>
      </c>
      <c r="C55" s="76" t="s">
        <v>428</v>
      </c>
      <c r="D55" s="76" t="s">
        <v>305</v>
      </c>
      <c r="E55" s="74" t="s">
        <v>541</v>
      </c>
      <c r="F55" s="78">
        <v>32014</v>
      </c>
      <c r="G55" s="79">
        <f t="shared" si="4"/>
        <v>44561</v>
      </c>
      <c r="H55" s="75">
        <f t="shared" si="3"/>
        <v>34</v>
      </c>
      <c r="I55" s="74" t="str">
        <f t="shared" si="5"/>
        <v>Senior</v>
      </c>
      <c r="J55" s="71" t="s">
        <v>67</v>
      </c>
      <c r="K55" s="73">
        <v>83021210813</v>
      </c>
      <c r="L55" s="71" t="s">
        <v>433</v>
      </c>
    </row>
    <row r="56" spans="1:12" ht="13.5" customHeight="1" x14ac:dyDescent="0.25">
      <c r="A56" s="77" t="s">
        <v>477</v>
      </c>
      <c r="B56" s="76" t="s">
        <v>41</v>
      </c>
      <c r="C56" s="76" t="s">
        <v>483</v>
      </c>
      <c r="D56" s="76" t="s">
        <v>484</v>
      </c>
      <c r="E56" s="74" t="s">
        <v>540</v>
      </c>
      <c r="F56" s="78">
        <v>31744</v>
      </c>
      <c r="G56" s="79">
        <f t="shared" si="4"/>
        <v>44561</v>
      </c>
      <c r="H56" s="75">
        <f t="shared" si="3"/>
        <v>35</v>
      </c>
      <c r="I56" s="74" t="str">
        <f t="shared" si="5"/>
        <v>Senior</v>
      </c>
      <c r="J56" s="71" t="s">
        <v>337</v>
      </c>
      <c r="K56" s="73">
        <v>19791012</v>
      </c>
      <c r="L56" s="71" t="s">
        <v>439</v>
      </c>
    </row>
    <row r="57" spans="1:12" x14ac:dyDescent="0.2">
      <c r="A57" s="245" t="s">
        <v>206</v>
      </c>
      <c r="B57" s="71" t="s">
        <v>38</v>
      </c>
      <c r="C57" s="71" t="s">
        <v>114</v>
      </c>
      <c r="D57" s="71" t="s">
        <v>115</v>
      </c>
      <c r="E57" s="74" t="s">
        <v>540</v>
      </c>
      <c r="F57" s="72">
        <v>31732</v>
      </c>
      <c r="G57" s="79">
        <f t="shared" si="4"/>
        <v>44561</v>
      </c>
      <c r="H57" s="75">
        <f t="shared" si="3"/>
        <v>35</v>
      </c>
      <c r="I57" s="74" t="str">
        <f t="shared" si="5"/>
        <v>Senior</v>
      </c>
      <c r="J57" s="71" t="s">
        <v>337</v>
      </c>
      <c r="K57" s="73">
        <v>68090600050</v>
      </c>
      <c r="L57" s="71" t="s">
        <v>433</v>
      </c>
    </row>
    <row r="58" spans="1:12" x14ac:dyDescent="0.2">
      <c r="A58" s="245" t="s">
        <v>229</v>
      </c>
      <c r="B58" s="71" t="s">
        <v>48</v>
      </c>
      <c r="C58" s="71" t="s">
        <v>107</v>
      </c>
      <c r="D58" s="71" t="s">
        <v>522</v>
      </c>
      <c r="E58" s="74" t="s">
        <v>540</v>
      </c>
      <c r="F58" s="72">
        <v>31729</v>
      </c>
      <c r="G58" s="79">
        <f t="shared" si="4"/>
        <v>44561</v>
      </c>
      <c r="H58" s="75">
        <f t="shared" si="3"/>
        <v>35</v>
      </c>
      <c r="I58" s="74" t="str">
        <f t="shared" si="5"/>
        <v>Senior</v>
      </c>
      <c r="J58" s="71" t="s">
        <v>337</v>
      </c>
      <c r="K58" s="73">
        <v>70070200386</v>
      </c>
      <c r="L58" s="71" t="s">
        <v>433</v>
      </c>
    </row>
    <row r="59" spans="1:12" x14ac:dyDescent="0.2">
      <c r="A59" s="245" t="s">
        <v>567</v>
      </c>
      <c r="B59" s="71" t="s">
        <v>40</v>
      </c>
      <c r="C59" s="71" t="s">
        <v>568</v>
      </c>
      <c r="D59" s="71" t="s">
        <v>76</v>
      </c>
      <c r="E59" s="74" t="s">
        <v>540</v>
      </c>
      <c r="F59" s="72">
        <v>31285</v>
      </c>
      <c r="G59" s="79">
        <f t="shared" si="4"/>
        <v>44561</v>
      </c>
      <c r="H59" s="75">
        <f t="shared" si="3"/>
        <v>36</v>
      </c>
      <c r="I59" s="74" t="str">
        <f t="shared" si="5"/>
        <v>Senior</v>
      </c>
      <c r="J59" s="71" t="s">
        <v>337</v>
      </c>
      <c r="K59" s="73">
        <v>73070510264</v>
      </c>
      <c r="L59" s="71" t="s">
        <v>433</v>
      </c>
    </row>
    <row r="60" spans="1:12" ht="13.5" customHeight="1" x14ac:dyDescent="0.25">
      <c r="A60" s="77" t="s">
        <v>457</v>
      </c>
      <c r="B60" s="76" t="s">
        <v>48</v>
      </c>
      <c r="C60" s="76" t="s">
        <v>419</v>
      </c>
      <c r="D60" s="76" t="s">
        <v>470</v>
      </c>
      <c r="E60" s="74" t="s">
        <v>540</v>
      </c>
      <c r="F60" s="78">
        <v>31284</v>
      </c>
      <c r="G60" s="79">
        <f t="shared" si="4"/>
        <v>44561</v>
      </c>
      <c r="H60" s="75">
        <f t="shared" si="3"/>
        <v>36</v>
      </c>
      <c r="I60" s="74" t="str">
        <f t="shared" si="5"/>
        <v>Senior</v>
      </c>
      <c r="J60" s="71" t="s">
        <v>337</v>
      </c>
      <c r="K60" s="73">
        <v>88112000395</v>
      </c>
      <c r="L60" s="71" t="s">
        <v>433</v>
      </c>
    </row>
    <row r="61" spans="1:12" x14ac:dyDescent="0.2">
      <c r="A61" s="245" t="s">
        <v>232</v>
      </c>
      <c r="B61" s="71" t="s">
        <v>565</v>
      </c>
      <c r="C61" s="71" t="s">
        <v>161</v>
      </c>
      <c r="D61" s="71" t="s">
        <v>160</v>
      </c>
      <c r="E61" s="74" t="s">
        <v>540</v>
      </c>
      <c r="F61" s="72">
        <v>31120</v>
      </c>
      <c r="G61" s="79">
        <f t="shared" si="4"/>
        <v>44561</v>
      </c>
      <c r="H61" s="75">
        <f t="shared" si="3"/>
        <v>36</v>
      </c>
      <c r="I61" s="74" t="str">
        <f t="shared" si="5"/>
        <v>Senior</v>
      </c>
      <c r="J61" s="71" t="s">
        <v>337</v>
      </c>
      <c r="K61" s="73">
        <v>70092600638</v>
      </c>
      <c r="L61" s="71" t="s">
        <v>433</v>
      </c>
    </row>
    <row r="62" spans="1:12" x14ac:dyDescent="0.2">
      <c r="A62" s="247" t="s">
        <v>208</v>
      </c>
      <c r="B62" s="71" t="s">
        <v>42</v>
      </c>
      <c r="C62" s="71" t="s">
        <v>86</v>
      </c>
      <c r="D62" s="71" t="s">
        <v>172</v>
      </c>
      <c r="E62" s="74" t="s">
        <v>540</v>
      </c>
      <c r="F62" s="72">
        <v>30975</v>
      </c>
      <c r="G62" s="79">
        <f t="shared" si="4"/>
        <v>44561</v>
      </c>
      <c r="H62" s="75">
        <f t="shared" si="3"/>
        <v>37</v>
      </c>
      <c r="I62" s="74" t="str">
        <f t="shared" si="5"/>
        <v>Senior</v>
      </c>
      <c r="J62" s="71" t="s">
        <v>337</v>
      </c>
      <c r="K62" s="73">
        <v>82082310337</v>
      </c>
      <c r="L62" s="71" t="s">
        <v>433</v>
      </c>
    </row>
    <row r="63" spans="1:12" ht="13.5" customHeight="1" x14ac:dyDescent="0.25">
      <c r="A63" s="77" t="s">
        <v>468</v>
      </c>
      <c r="B63" s="76" t="s">
        <v>48</v>
      </c>
      <c r="C63" s="76" t="s">
        <v>125</v>
      </c>
      <c r="D63" s="76" t="s">
        <v>153</v>
      </c>
      <c r="E63" s="74" t="s">
        <v>540</v>
      </c>
      <c r="F63" s="78">
        <v>30877</v>
      </c>
      <c r="G63" s="79">
        <f t="shared" si="4"/>
        <v>44561</v>
      </c>
      <c r="H63" s="75">
        <f t="shared" si="3"/>
        <v>37</v>
      </c>
      <c r="I63" s="74" t="str">
        <f t="shared" si="5"/>
        <v>Senior</v>
      </c>
      <c r="J63" s="71" t="s">
        <v>337</v>
      </c>
      <c r="K63" s="73">
        <v>77042910297</v>
      </c>
      <c r="L63" s="71" t="s">
        <v>433</v>
      </c>
    </row>
    <row r="64" spans="1:12" x14ac:dyDescent="0.2">
      <c r="A64" s="245" t="s">
        <v>326</v>
      </c>
      <c r="B64" s="71" t="s">
        <v>47</v>
      </c>
      <c r="C64" s="71" t="s">
        <v>328</v>
      </c>
      <c r="D64" s="71" t="s">
        <v>334</v>
      </c>
      <c r="E64" s="74" t="s">
        <v>540</v>
      </c>
      <c r="F64" s="72">
        <v>30822</v>
      </c>
      <c r="G64" s="79">
        <f t="shared" si="4"/>
        <v>44561</v>
      </c>
      <c r="H64" s="75">
        <f t="shared" si="3"/>
        <v>37</v>
      </c>
      <c r="I64" s="74" t="str">
        <f t="shared" si="5"/>
        <v>Senior</v>
      </c>
      <c r="J64" s="71" t="s">
        <v>337</v>
      </c>
      <c r="K64" s="73">
        <v>79110710167</v>
      </c>
      <c r="L64" s="71" t="s">
        <v>433</v>
      </c>
    </row>
    <row r="65" spans="1:12" x14ac:dyDescent="0.2">
      <c r="A65" s="245" t="s">
        <v>270</v>
      </c>
      <c r="B65" s="71" t="s">
        <v>49</v>
      </c>
      <c r="C65" s="71" t="s">
        <v>427</v>
      </c>
      <c r="D65" s="71" t="s">
        <v>529</v>
      </c>
      <c r="E65" s="74" t="s">
        <v>540</v>
      </c>
      <c r="F65" s="72">
        <v>30819</v>
      </c>
      <c r="G65" s="79">
        <f t="shared" si="4"/>
        <v>44561</v>
      </c>
      <c r="H65" s="75">
        <f t="shared" si="3"/>
        <v>37</v>
      </c>
      <c r="I65" s="74" t="str">
        <f t="shared" si="5"/>
        <v>Senior</v>
      </c>
      <c r="J65" s="71" t="s">
        <v>337</v>
      </c>
      <c r="K65" s="73">
        <v>89051100523</v>
      </c>
      <c r="L65" s="71" t="s">
        <v>433</v>
      </c>
    </row>
    <row r="66" spans="1:12" ht="13.5" customHeight="1" x14ac:dyDescent="0.25">
      <c r="A66" s="77" t="s">
        <v>412</v>
      </c>
      <c r="B66" s="76" t="s">
        <v>47</v>
      </c>
      <c r="C66" s="76" t="s">
        <v>142</v>
      </c>
      <c r="D66" s="76" t="s">
        <v>92</v>
      </c>
      <c r="E66" s="74" t="s">
        <v>540</v>
      </c>
      <c r="F66" s="78">
        <v>30656</v>
      </c>
      <c r="G66" s="79">
        <f t="shared" si="4"/>
        <v>44561</v>
      </c>
      <c r="H66" s="75">
        <f t="shared" si="3"/>
        <v>38</v>
      </c>
      <c r="I66" s="74" t="str">
        <f t="shared" si="5"/>
        <v>Senior</v>
      </c>
      <c r="J66" s="71" t="s">
        <v>337</v>
      </c>
      <c r="K66" s="73">
        <v>74112110146</v>
      </c>
      <c r="L66" s="71" t="s">
        <v>433</v>
      </c>
    </row>
    <row r="67" spans="1:12" ht="13.5" customHeight="1" x14ac:dyDescent="0.2">
      <c r="A67" s="245" t="s">
        <v>318</v>
      </c>
      <c r="B67" s="71" t="s">
        <v>49</v>
      </c>
      <c r="C67" s="71" t="s">
        <v>320</v>
      </c>
      <c r="D67" s="71" t="s">
        <v>307</v>
      </c>
      <c r="E67" s="74" t="s">
        <v>540</v>
      </c>
      <c r="F67" s="72">
        <v>30624</v>
      </c>
      <c r="G67" s="79">
        <f t="shared" si="4"/>
        <v>44561</v>
      </c>
      <c r="H67" s="75">
        <f t="shared" si="3"/>
        <v>38</v>
      </c>
      <c r="I67" s="74" t="str">
        <f t="shared" si="5"/>
        <v>Senior</v>
      </c>
      <c r="J67" s="71" t="s">
        <v>337</v>
      </c>
      <c r="K67" s="73">
        <v>92103000102</v>
      </c>
      <c r="L67" s="71" t="s">
        <v>433</v>
      </c>
    </row>
    <row r="68" spans="1:12" x14ac:dyDescent="0.2">
      <c r="A68" s="245" t="s">
        <v>211</v>
      </c>
      <c r="B68" s="71" t="s">
        <v>44</v>
      </c>
      <c r="C68" s="71" t="s">
        <v>86</v>
      </c>
      <c r="D68" s="71" t="s">
        <v>167</v>
      </c>
      <c r="E68" s="74" t="s">
        <v>540</v>
      </c>
      <c r="F68" s="70">
        <v>30621</v>
      </c>
      <c r="G68" s="79">
        <f t="shared" si="4"/>
        <v>44561</v>
      </c>
      <c r="H68" s="75">
        <f t="shared" si="3"/>
        <v>38</v>
      </c>
      <c r="I68" s="74" t="str">
        <f t="shared" si="5"/>
        <v>Senior</v>
      </c>
      <c r="J68" s="71" t="s">
        <v>337</v>
      </c>
      <c r="K68" s="73">
        <v>93040500139</v>
      </c>
      <c r="L68" s="71" t="s">
        <v>433</v>
      </c>
    </row>
    <row r="69" spans="1:12" x14ac:dyDescent="0.2">
      <c r="A69" s="245" t="s">
        <v>241</v>
      </c>
      <c r="B69" s="71" t="s">
        <v>41</v>
      </c>
      <c r="C69" s="71" t="s">
        <v>109</v>
      </c>
      <c r="D69" s="71" t="s">
        <v>100</v>
      </c>
      <c r="E69" s="74" t="s">
        <v>540</v>
      </c>
      <c r="F69" s="72">
        <v>30617</v>
      </c>
      <c r="G69" s="79">
        <f t="shared" si="4"/>
        <v>44561</v>
      </c>
      <c r="H69" s="75">
        <f t="shared" ref="H69:H100" si="6">INT(YEARFRAC(F69,G69))</f>
        <v>38</v>
      </c>
      <c r="I69" s="74" t="str">
        <f t="shared" si="5"/>
        <v>Senior</v>
      </c>
      <c r="J69" s="71" t="s">
        <v>337</v>
      </c>
      <c r="K69" s="73">
        <v>20011101</v>
      </c>
      <c r="L69" s="71" t="s">
        <v>433</v>
      </c>
    </row>
    <row r="70" spans="1:12" ht="13.5" customHeight="1" x14ac:dyDescent="0.25">
      <c r="A70" s="77" t="s">
        <v>463</v>
      </c>
      <c r="B70" s="76" t="s">
        <v>40</v>
      </c>
      <c r="C70" s="76" t="s">
        <v>86</v>
      </c>
      <c r="D70" s="76" t="s">
        <v>277</v>
      </c>
      <c r="E70" s="74" t="s">
        <v>540</v>
      </c>
      <c r="F70" s="78">
        <v>30495</v>
      </c>
      <c r="G70" s="79">
        <f t="shared" ref="G70:G101" si="7">$G$5</f>
        <v>44561</v>
      </c>
      <c r="H70" s="75">
        <f t="shared" si="6"/>
        <v>38</v>
      </c>
      <c r="I70" s="74" t="str">
        <f t="shared" si="5"/>
        <v>Senior</v>
      </c>
      <c r="J70" s="71" t="s">
        <v>337</v>
      </c>
      <c r="K70" s="73">
        <v>79120110607</v>
      </c>
      <c r="L70" s="71" t="s">
        <v>433</v>
      </c>
    </row>
    <row r="71" spans="1:12" x14ac:dyDescent="0.2">
      <c r="A71" s="248" t="s">
        <v>220</v>
      </c>
      <c r="B71" s="71" t="s">
        <v>564</v>
      </c>
      <c r="C71" s="71" t="s">
        <v>159</v>
      </c>
      <c r="D71" s="71" t="s">
        <v>160</v>
      </c>
      <c r="E71" s="74" t="s">
        <v>540</v>
      </c>
      <c r="F71" s="72">
        <v>30490</v>
      </c>
      <c r="G71" s="79">
        <f t="shared" si="7"/>
        <v>44561</v>
      </c>
      <c r="H71" s="75">
        <f t="shared" si="6"/>
        <v>38</v>
      </c>
      <c r="I71" s="74" t="str">
        <f t="shared" si="5"/>
        <v>Senior</v>
      </c>
      <c r="J71" s="71" t="s">
        <v>337</v>
      </c>
      <c r="K71" s="73">
        <v>62030700864</v>
      </c>
      <c r="L71" s="71" t="s">
        <v>433</v>
      </c>
    </row>
    <row r="72" spans="1:12" ht="13.5" customHeight="1" x14ac:dyDescent="0.25">
      <c r="A72" s="77" t="s">
        <v>410</v>
      </c>
      <c r="B72" s="76" t="s">
        <v>49</v>
      </c>
      <c r="C72" s="76" t="s">
        <v>280</v>
      </c>
      <c r="D72" s="76" t="s">
        <v>411</v>
      </c>
      <c r="E72" s="74" t="s">
        <v>540</v>
      </c>
      <c r="F72" s="78">
        <v>30442</v>
      </c>
      <c r="G72" s="79">
        <f t="shared" si="7"/>
        <v>44561</v>
      </c>
      <c r="H72" s="75">
        <f t="shared" si="6"/>
        <v>38</v>
      </c>
      <c r="I72" s="74" t="str">
        <f t="shared" ref="I72:I103" si="8">IF(H72="","Senior",IF(H72&gt;59.999,"Grand Masters",IF(H72&gt;49.999,"Master",IF(H72&gt;39.999,"Veteran",IF(H72&gt;21.999,"Senior",IF(H72&gt;16.999,"U/21","U/16"))))))</f>
        <v>Senior</v>
      </c>
      <c r="J72" s="71" t="s">
        <v>337</v>
      </c>
      <c r="K72" s="73">
        <v>82111010014</v>
      </c>
      <c r="L72" s="71" t="s">
        <v>433</v>
      </c>
    </row>
    <row r="73" spans="1:12" x14ac:dyDescent="0.2">
      <c r="A73" s="245" t="s">
        <v>253</v>
      </c>
      <c r="B73" s="71" t="s">
        <v>48</v>
      </c>
      <c r="C73" s="71" t="s">
        <v>147</v>
      </c>
      <c r="D73" s="71" t="s">
        <v>151</v>
      </c>
      <c r="E73" s="74" t="s">
        <v>540</v>
      </c>
      <c r="F73" s="72">
        <v>30359</v>
      </c>
      <c r="G73" s="79">
        <f t="shared" si="7"/>
        <v>44561</v>
      </c>
      <c r="H73" s="75">
        <f t="shared" si="6"/>
        <v>38</v>
      </c>
      <c r="I73" s="74" t="str">
        <f t="shared" si="8"/>
        <v>Senior</v>
      </c>
      <c r="J73" s="71" t="s">
        <v>337</v>
      </c>
      <c r="K73" s="73">
        <v>84051710572</v>
      </c>
      <c r="L73" s="71" t="s">
        <v>433</v>
      </c>
    </row>
    <row r="74" spans="1:12" x14ac:dyDescent="0.2">
      <c r="A74" s="245" t="s">
        <v>327</v>
      </c>
      <c r="B74" s="71" t="s">
        <v>49</v>
      </c>
      <c r="C74" s="71" t="s">
        <v>332</v>
      </c>
      <c r="D74" s="71" t="s">
        <v>129</v>
      </c>
      <c r="E74" s="74" t="s">
        <v>540</v>
      </c>
      <c r="F74" s="72">
        <v>30276</v>
      </c>
      <c r="G74" s="79">
        <f t="shared" si="7"/>
        <v>44561</v>
      </c>
      <c r="H74" s="75">
        <f t="shared" si="6"/>
        <v>39</v>
      </c>
      <c r="I74" s="74" t="str">
        <f t="shared" si="8"/>
        <v>Senior</v>
      </c>
      <c r="J74" s="71" t="s">
        <v>337</v>
      </c>
      <c r="K74" s="73">
        <v>81041650043</v>
      </c>
      <c r="L74" s="71" t="s">
        <v>433</v>
      </c>
    </row>
    <row r="75" spans="1:12" x14ac:dyDescent="0.2">
      <c r="A75" s="245" t="s">
        <v>269</v>
      </c>
      <c r="B75" s="71" t="s">
        <v>43</v>
      </c>
      <c r="C75" s="71" t="s">
        <v>71</v>
      </c>
      <c r="D75" s="71" t="s">
        <v>72</v>
      </c>
      <c r="E75" s="74" t="s">
        <v>540</v>
      </c>
      <c r="F75" s="72">
        <v>30265</v>
      </c>
      <c r="G75" s="79">
        <f t="shared" si="7"/>
        <v>44561</v>
      </c>
      <c r="H75" s="75">
        <f t="shared" si="6"/>
        <v>39</v>
      </c>
      <c r="I75" s="74" t="str">
        <f t="shared" si="8"/>
        <v>Senior</v>
      </c>
      <c r="J75" s="71" t="s">
        <v>337</v>
      </c>
      <c r="K75" s="73">
        <v>97010100357</v>
      </c>
      <c r="L75" s="71" t="s">
        <v>433</v>
      </c>
    </row>
    <row r="76" spans="1:12" ht="13.5" customHeight="1" x14ac:dyDescent="0.25">
      <c r="A76" s="77" t="s">
        <v>554</v>
      </c>
      <c r="B76" s="76" t="s">
        <v>47</v>
      </c>
      <c r="C76" s="76" t="s">
        <v>555</v>
      </c>
      <c r="D76" s="76" t="s">
        <v>92</v>
      </c>
      <c r="E76" s="74" t="s">
        <v>540</v>
      </c>
      <c r="F76" s="78">
        <v>30202</v>
      </c>
      <c r="G76" s="79">
        <f t="shared" si="7"/>
        <v>44561</v>
      </c>
      <c r="H76" s="75">
        <f t="shared" si="6"/>
        <v>39</v>
      </c>
      <c r="I76" s="74" t="str">
        <f t="shared" si="8"/>
        <v>Senior</v>
      </c>
      <c r="J76" s="71" t="s">
        <v>337</v>
      </c>
      <c r="K76" s="73">
        <v>6902190100012</v>
      </c>
      <c r="L76" s="71" t="s">
        <v>433</v>
      </c>
    </row>
    <row r="77" spans="1:12" x14ac:dyDescent="0.2">
      <c r="A77" s="245" t="s">
        <v>331</v>
      </c>
      <c r="B77" s="71" t="s">
        <v>43</v>
      </c>
      <c r="C77" s="71" t="s">
        <v>302</v>
      </c>
      <c r="D77" s="71" t="s">
        <v>113</v>
      </c>
      <c r="E77" s="74" t="s">
        <v>540</v>
      </c>
      <c r="F77" s="72">
        <v>30194</v>
      </c>
      <c r="G77" s="79">
        <f t="shared" si="7"/>
        <v>44561</v>
      </c>
      <c r="H77" s="75">
        <f t="shared" si="6"/>
        <v>39</v>
      </c>
      <c r="I77" s="74" t="str">
        <f t="shared" si="8"/>
        <v>Senior</v>
      </c>
      <c r="J77" s="71" t="s">
        <v>337</v>
      </c>
      <c r="K77" s="73">
        <v>66112900318</v>
      </c>
      <c r="L77" s="71" t="s">
        <v>433</v>
      </c>
    </row>
    <row r="78" spans="1:12" x14ac:dyDescent="0.2">
      <c r="A78" s="245" t="s">
        <v>259</v>
      </c>
      <c r="B78" s="71" t="s">
        <v>48</v>
      </c>
      <c r="C78" s="71" t="s">
        <v>84</v>
      </c>
      <c r="D78" s="71" t="s">
        <v>154</v>
      </c>
      <c r="E78" s="74" t="s">
        <v>540</v>
      </c>
      <c r="F78" s="72">
        <v>30186</v>
      </c>
      <c r="G78" s="79">
        <f t="shared" si="7"/>
        <v>44561</v>
      </c>
      <c r="H78" s="75">
        <f t="shared" si="6"/>
        <v>39</v>
      </c>
      <c r="I78" s="74" t="str">
        <f t="shared" si="8"/>
        <v>Senior</v>
      </c>
      <c r="J78" s="71" t="s">
        <v>337</v>
      </c>
      <c r="K78" s="73">
        <v>30102003</v>
      </c>
      <c r="L78" s="71" t="s">
        <v>433</v>
      </c>
    </row>
    <row r="79" spans="1:12" x14ac:dyDescent="0.2">
      <c r="A79" s="245" t="s">
        <v>245</v>
      </c>
      <c r="B79" s="71" t="s">
        <v>40</v>
      </c>
      <c r="C79" s="71" t="s">
        <v>124</v>
      </c>
      <c r="D79" s="71" t="s">
        <v>153</v>
      </c>
      <c r="E79" s="74" t="s">
        <v>540</v>
      </c>
      <c r="F79" s="72">
        <v>29922</v>
      </c>
      <c r="G79" s="79">
        <f t="shared" si="7"/>
        <v>44561</v>
      </c>
      <c r="H79" s="75">
        <f t="shared" si="6"/>
        <v>40</v>
      </c>
      <c r="I79" s="74" t="str">
        <f t="shared" si="8"/>
        <v>Veteran</v>
      </c>
      <c r="J79" s="71" t="s">
        <v>337</v>
      </c>
      <c r="K79" s="73">
        <v>79100100307</v>
      </c>
      <c r="L79" s="71" t="s">
        <v>433</v>
      </c>
    </row>
    <row r="80" spans="1:12" ht="13.5" customHeight="1" x14ac:dyDescent="0.25">
      <c r="A80" s="77" t="s">
        <v>500</v>
      </c>
      <c r="B80" s="76" t="s">
        <v>39</v>
      </c>
      <c r="C80" s="76" t="s">
        <v>503</v>
      </c>
      <c r="D80" s="76" t="s">
        <v>504</v>
      </c>
      <c r="E80" s="74" t="s">
        <v>541</v>
      </c>
      <c r="F80" s="78">
        <v>29908</v>
      </c>
      <c r="G80" s="79">
        <f t="shared" si="7"/>
        <v>44561</v>
      </c>
      <c r="H80" s="75">
        <f t="shared" si="6"/>
        <v>40</v>
      </c>
      <c r="I80" s="74" t="str">
        <f t="shared" si="8"/>
        <v>Veteran</v>
      </c>
      <c r="J80" s="71" t="s">
        <v>67</v>
      </c>
      <c r="K80" s="73">
        <v>20051126</v>
      </c>
      <c r="L80" s="71" t="s">
        <v>433</v>
      </c>
    </row>
    <row r="81" spans="1:12" ht="13.5" customHeight="1" x14ac:dyDescent="0.25">
      <c r="A81" s="77" t="s">
        <v>449</v>
      </c>
      <c r="B81" s="76" t="s">
        <v>48</v>
      </c>
      <c r="C81" s="76" t="s">
        <v>278</v>
      </c>
      <c r="D81" s="76" t="s">
        <v>88</v>
      </c>
      <c r="E81" s="74" t="s">
        <v>540</v>
      </c>
      <c r="F81" s="78">
        <v>29902</v>
      </c>
      <c r="G81" s="79">
        <f t="shared" si="7"/>
        <v>44561</v>
      </c>
      <c r="H81" s="75">
        <f t="shared" si="6"/>
        <v>40</v>
      </c>
      <c r="I81" s="74" t="str">
        <f t="shared" si="8"/>
        <v>Veteran</v>
      </c>
      <c r="J81" s="71" t="s">
        <v>337</v>
      </c>
      <c r="K81" s="73">
        <v>7302010038</v>
      </c>
      <c r="L81" s="71" t="s">
        <v>433</v>
      </c>
    </row>
    <row r="82" spans="1:12" x14ac:dyDescent="0.2">
      <c r="A82" s="245" t="s">
        <v>231</v>
      </c>
      <c r="B82" s="71" t="s">
        <v>43</v>
      </c>
      <c r="C82" s="71" t="s">
        <v>130</v>
      </c>
      <c r="D82" s="71" t="s">
        <v>550</v>
      </c>
      <c r="E82" s="74" t="s">
        <v>540</v>
      </c>
      <c r="F82" s="72">
        <v>29831</v>
      </c>
      <c r="G82" s="79">
        <f t="shared" si="7"/>
        <v>44561</v>
      </c>
      <c r="H82" s="75">
        <f t="shared" si="6"/>
        <v>40</v>
      </c>
      <c r="I82" s="74" t="str">
        <f t="shared" si="8"/>
        <v>Veteran</v>
      </c>
      <c r="J82" s="71" t="s">
        <v>337</v>
      </c>
      <c r="K82" s="73">
        <v>39066</v>
      </c>
      <c r="L82" s="71" t="s">
        <v>433</v>
      </c>
    </row>
    <row r="83" spans="1:12" x14ac:dyDescent="0.2">
      <c r="A83" s="245" t="s">
        <v>271</v>
      </c>
      <c r="B83" s="71" t="s">
        <v>564</v>
      </c>
      <c r="C83" s="71" t="s">
        <v>94</v>
      </c>
      <c r="D83" s="71" t="s">
        <v>148</v>
      </c>
      <c r="E83" s="74" t="s">
        <v>540</v>
      </c>
      <c r="F83" s="72">
        <v>29692</v>
      </c>
      <c r="G83" s="79">
        <f t="shared" si="7"/>
        <v>44561</v>
      </c>
      <c r="H83" s="75">
        <f t="shared" si="6"/>
        <v>40</v>
      </c>
      <c r="I83" s="74" t="str">
        <f t="shared" si="8"/>
        <v>Veteran</v>
      </c>
      <c r="J83" s="71" t="s">
        <v>337</v>
      </c>
      <c r="K83" s="73">
        <v>8102015119080</v>
      </c>
      <c r="L83" s="71" t="s">
        <v>435</v>
      </c>
    </row>
    <row r="84" spans="1:12" x14ac:dyDescent="0.2">
      <c r="A84" s="245" t="s">
        <v>312</v>
      </c>
      <c r="B84" s="71" t="s">
        <v>44</v>
      </c>
      <c r="C84" s="71" t="s">
        <v>526</v>
      </c>
      <c r="D84" s="71" t="s">
        <v>313</v>
      </c>
      <c r="E84" s="74" t="s">
        <v>540</v>
      </c>
      <c r="F84" s="72">
        <v>29618</v>
      </c>
      <c r="G84" s="79">
        <f t="shared" si="7"/>
        <v>44561</v>
      </c>
      <c r="H84" s="75">
        <f t="shared" si="6"/>
        <v>40</v>
      </c>
      <c r="I84" s="74" t="str">
        <f t="shared" si="8"/>
        <v>Veteran</v>
      </c>
      <c r="J84" s="71" t="s">
        <v>337</v>
      </c>
      <c r="K84" s="73">
        <v>8910040041</v>
      </c>
      <c r="L84" s="71" t="s">
        <v>433</v>
      </c>
    </row>
    <row r="85" spans="1:12" x14ac:dyDescent="0.2">
      <c r="A85" s="245" t="s">
        <v>225</v>
      </c>
      <c r="B85" s="71" t="s">
        <v>49</v>
      </c>
      <c r="C85" s="71" t="s">
        <v>91</v>
      </c>
      <c r="D85" s="71" t="s">
        <v>530</v>
      </c>
      <c r="E85" s="74" t="s">
        <v>540</v>
      </c>
      <c r="F85" s="72">
        <v>29329</v>
      </c>
      <c r="G85" s="79">
        <f t="shared" si="7"/>
        <v>44561</v>
      </c>
      <c r="H85" s="75">
        <f t="shared" si="6"/>
        <v>41</v>
      </c>
      <c r="I85" s="74" t="str">
        <f t="shared" si="8"/>
        <v>Veteran</v>
      </c>
      <c r="J85" s="71" t="s">
        <v>337</v>
      </c>
      <c r="K85" s="73">
        <v>74091210295</v>
      </c>
      <c r="L85" s="71" t="s">
        <v>433</v>
      </c>
    </row>
    <row r="86" spans="1:12" x14ac:dyDescent="0.2">
      <c r="A86" s="245" t="s">
        <v>210</v>
      </c>
      <c r="B86" s="71" t="s">
        <v>41</v>
      </c>
      <c r="C86" s="71" t="s">
        <v>171</v>
      </c>
      <c r="D86" s="71" t="s">
        <v>87</v>
      </c>
      <c r="E86" s="74" t="s">
        <v>540</v>
      </c>
      <c r="F86" s="70">
        <v>29313</v>
      </c>
      <c r="G86" s="79">
        <f t="shared" si="7"/>
        <v>44561</v>
      </c>
      <c r="H86" s="75">
        <f t="shared" si="6"/>
        <v>41</v>
      </c>
      <c r="I86" s="74" t="str">
        <f t="shared" si="8"/>
        <v>Veteran</v>
      </c>
      <c r="J86" s="71" t="s">
        <v>337</v>
      </c>
      <c r="K86" s="73">
        <v>83110410637</v>
      </c>
      <c r="L86" s="71" t="s">
        <v>433</v>
      </c>
    </row>
    <row r="87" spans="1:12" x14ac:dyDescent="0.2">
      <c r="A87" s="246" t="s">
        <v>234</v>
      </c>
      <c r="B87" s="71" t="s">
        <v>47</v>
      </c>
      <c r="C87" s="71" t="s">
        <v>85</v>
      </c>
      <c r="D87" s="71" t="s">
        <v>148</v>
      </c>
      <c r="E87" s="74" t="s">
        <v>540</v>
      </c>
      <c r="F87" s="72">
        <v>29199</v>
      </c>
      <c r="G87" s="79">
        <f t="shared" si="7"/>
        <v>44561</v>
      </c>
      <c r="H87" s="75">
        <f t="shared" si="6"/>
        <v>42</v>
      </c>
      <c r="I87" s="74" t="str">
        <f t="shared" si="8"/>
        <v>Veteran</v>
      </c>
      <c r="J87" s="71" t="s">
        <v>337</v>
      </c>
      <c r="K87" s="73">
        <v>85082610120</v>
      </c>
      <c r="L87" s="71" t="s">
        <v>433</v>
      </c>
    </row>
    <row r="88" spans="1:12" x14ac:dyDescent="0.2">
      <c r="A88" s="245" t="s">
        <v>266</v>
      </c>
      <c r="B88" s="71" t="s">
        <v>565</v>
      </c>
      <c r="C88" s="71" t="s">
        <v>85</v>
      </c>
      <c r="D88" s="71" t="s">
        <v>90</v>
      </c>
      <c r="E88" s="74" t="s">
        <v>540</v>
      </c>
      <c r="F88" s="72">
        <v>29190</v>
      </c>
      <c r="G88" s="79">
        <f t="shared" si="7"/>
        <v>44561</v>
      </c>
      <c r="H88" s="75">
        <f t="shared" si="6"/>
        <v>42</v>
      </c>
      <c r="I88" s="74" t="str">
        <f t="shared" si="8"/>
        <v>Veteran</v>
      </c>
      <c r="J88" s="71" t="s">
        <v>337</v>
      </c>
      <c r="K88" s="73">
        <v>7607275750086</v>
      </c>
      <c r="L88" s="71" t="s">
        <v>435</v>
      </c>
    </row>
    <row r="89" spans="1:12" x14ac:dyDescent="0.2">
      <c r="A89" s="245" t="s">
        <v>261</v>
      </c>
      <c r="B89" s="71" t="s">
        <v>47</v>
      </c>
      <c r="C89" s="71" t="s">
        <v>131</v>
      </c>
      <c r="D89" s="71" t="s">
        <v>132</v>
      </c>
      <c r="E89" s="74" t="s">
        <v>540</v>
      </c>
      <c r="F89" s="72">
        <v>29166</v>
      </c>
      <c r="G89" s="79">
        <f t="shared" si="7"/>
        <v>44561</v>
      </c>
      <c r="H89" s="75">
        <f t="shared" si="6"/>
        <v>42</v>
      </c>
      <c r="I89" s="74" t="str">
        <f t="shared" si="8"/>
        <v>Veteran</v>
      </c>
      <c r="J89" s="71" t="s">
        <v>337</v>
      </c>
      <c r="K89" s="73">
        <v>70012600385</v>
      </c>
      <c r="L89" s="71" t="s">
        <v>433</v>
      </c>
    </row>
    <row r="90" spans="1:12" x14ac:dyDescent="0.2">
      <c r="A90" s="245" t="s">
        <v>254</v>
      </c>
      <c r="B90" s="71" t="s">
        <v>39</v>
      </c>
      <c r="C90" s="71" t="s">
        <v>73</v>
      </c>
      <c r="D90" s="71" t="s">
        <v>101</v>
      </c>
      <c r="E90" s="74" t="s">
        <v>540</v>
      </c>
      <c r="F90" s="72">
        <v>29140</v>
      </c>
      <c r="G90" s="79">
        <f t="shared" si="7"/>
        <v>44561</v>
      </c>
      <c r="H90" s="75">
        <f t="shared" si="6"/>
        <v>42</v>
      </c>
      <c r="I90" s="74" t="str">
        <f t="shared" si="8"/>
        <v>Veteran</v>
      </c>
      <c r="J90" s="71" t="s">
        <v>337</v>
      </c>
      <c r="K90" s="73">
        <v>84052010558</v>
      </c>
      <c r="L90" s="71" t="s">
        <v>433</v>
      </c>
    </row>
    <row r="91" spans="1:12" x14ac:dyDescent="0.2">
      <c r="A91" s="245" t="s">
        <v>283</v>
      </c>
      <c r="B91" s="71" t="s">
        <v>44</v>
      </c>
      <c r="C91" s="71" t="s">
        <v>281</v>
      </c>
      <c r="D91" s="71" t="s">
        <v>104</v>
      </c>
      <c r="E91" s="74" t="s">
        <v>540</v>
      </c>
      <c r="F91" s="70">
        <v>29129</v>
      </c>
      <c r="G91" s="79">
        <f t="shared" si="7"/>
        <v>44561</v>
      </c>
      <c r="H91" s="75">
        <f t="shared" si="6"/>
        <v>42</v>
      </c>
      <c r="I91" s="74" t="str">
        <f t="shared" si="8"/>
        <v>Veteran</v>
      </c>
      <c r="J91" s="71" t="s">
        <v>337</v>
      </c>
      <c r="K91" s="73">
        <v>82112110257</v>
      </c>
      <c r="L91" s="71" t="s">
        <v>433</v>
      </c>
    </row>
    <row r="92" spans="1:12" x14ac:dyDescent="0.2">
      <c r="A92" s="245" t="s">
        <v>406</v>
      </c>
      <c r="B92" s="71" t="s">
        <v>50</v>
      </c>
      <c r="C92" s="71" t="s">
        <v>182</v>
      </c>
      <c r="D92" s="71" t="s">
        <v>407</v>
      </c>
      <c r="E92" s="74" t="s">
        <v>541</v>
      </c>
      <c r="F92" s="72">
        <v>29035</v>
      </c>
      <c r="G92" s="79">
        <f t="shared" si="7"/>
        <v>44561</v>
      </c>
      <c r="H92" s="75">
        <f t="shared" si="6"/>
        <v>42</v>
      </c>
      <c r="I92" s="74" t="str">
        <f t="shared" si="8"/>
        <v>Veteran</v>
      </c>
      <c r="J92" s="71" t="s">
        <v>408</v>
      </c>
      <c r="K92" s="73">
        <v>96092600072</v>
      </c>
      <c r="L92" s="71" t="s">
        <v>433</v>
      </c>
    </row>
    <row r="93" spans="1:12" s="76" customFormat="1" x14ac:dyDescent="0.25">
      <c r="A93" s="245" t="s">
        <v>239</v>
      </c>
      <c r="B93" s="71" t="s">
        <v>44</v>
      </c>
      <c r="C93" s="71" t="s">
        <v>106</v>
      </c>
      <c r="D93" s="71" t="s">
        <v>107</v>
      </c>
      <c r="E93" s="74" t="s">
        <v>540</v>
      </c>
      <c r="F93" s="72">
        <v>28958</v>
      </c>
      <c r="G93" s="79">
        <f t="shared" si="7"/>
        <v>44561</v>
      </c>
      <c r="H93" s="75">
        <f t="shared" si="6"/>
        <v>42</v>
      </c>
      <c r="I93" s="74" t="str">
        <f t="shared" si="8"/>
        <v>Veteran</v>
      </c>
      <c r="J93" s="71" t="s">
        <v>337</v>
      </c>
      <c r="K93" s="73">
        <v>89113000055</v>
      </c>
      <c r="L93" s="71" t="s">
        <v>433</v>
      </c>
    </row>
    <row r="94" spans="1:12" x14ac:dyDescent="0.2">
      <c r="A94" s="245" t="s">
        <v>214</v>
      </c>
      <c r="B94" s="71" t="s">
        <v>44</v>
      </c>
      <c r="C94" s="71" t="s">
        <v>105</v>
      </c>
      <c r="D94" s="71" t="s">
        <v>307</v>
      </c>
      <c r="E94" s="74" t="s">
        <v>540</v>
      </c>
      <c r="F94" s="70">
        <v>28801</v>
      </c>
      <c r="G94" s="79">
        <f t="shared" si="7"/>
        <v>44561</v>
      </c>
      <c r="H94" s="75">
        <f t="shared" si="6"/>
        <v>43</v>
      </c>
      <c r="I94" s="74" t="str">
        <f t="shared" si="8"/>
        <v>Veteran</v>
      </c>
      <c r="J94" s="71" t="s">
        <v>337</v>
      </c>
      <c r="K94" s="73">
        <v>75030810390</v>
      </c>
      <c r="L94" s="71" t="s">
        <v>433</v>
      </c>
    </row>
    <row r="95" spans="1:12" x14ac:dyDescent="0.2">
      <c r="A95" s="245" t="s">
        <v>250</v>
      </c>
      <c r="B95" s="71" t="s">
        <v>39</v>
      </c>
      <c r="C95" s="71" t="s">
        <v>183</v>
      </c>
      <c r="D95" s="71" t="s">
        <v>96</v>
      </c>
      <c r="E95" s="74" t="s">
        <v>541</v>
      </c>
      <c r="F95" s="72">
        <v>28800</v>
      </c>
      <c r="G95" s="79">
        <f t="shared" si="7"/>
        <v>44561</v>
      </c>
      <c r="H95" s="75">
        <f t="shared" si="6"/>
        <v>43</v>
      </c>
      <c r="I95" s="74" t="str">
        <f t="shared" si="8"/>
        <v>Veteran</v>
      </c>
      <c r="J95" s="71" t="s">
        <v>67</v>
      </c>
      <c r="K95" s="73">
        <v>75081050067</v>
      </c>
      <c r="L95" s="71" t="s">
        <v>433</v>
      </c>
    </row>
    <row r="96" spans="1:12" x14ac:dyDescent="0.2">
      <c r="A96" s="245" t="s">
        <v>242</v>
      </c>
      <c r="B96" s="71" t="s">
        <v>42</v>
      </c>
      <c r="C96" s="71" t="s">
        <v>77</v>
      </c>
      <c r="D96" s="71" t="s">
        <v>78</v>
      </c>
      <c r="E96" s="74" t="s">
        <v>540</v>
      </c>
      <c r="F96" s="72">
        <v>28605</v>
      </c>
      <c r="G96" s="79">
        <f t="shared" si="7"/>
        <v>44561</v>
      </c>
      <c r="H96" s="75">
        <f t="shared" si="6"/>
        <v>43</v>
      </c>
      <c r="I96" s="74" t="str">
        <f t="shared" si="8"/>
        <v>Veteran</v>
      </c>
      <c r="J96" s="71" t="s">
        <v>337</v>
      </c>
      <c r="K96" s="73">
        <v>82083110827</v>
      </c>
      <c r="L96" s="71" t="s">
        <v>433</v>
      </c>
    </row>
    <row r="97" spans="1:13" x14ac:dyDescent="0.2">
      <c r="A97" s="245" t="s">
        <v>221</v>
      </c>
      <c r="B97" s="71" t="s">
        <v>565</v>
      </c>
      <c r="C97" s="71" t="s">
        <v>134</v>
      </c>
      <c r="D97" s="71" t="s">
        <v>532</v>
      </c>
      <c r="E97" s="74" t="s">
        <v>540</v>
      </c>
      <c r="F97" s="72">
        <v>28439</v>
      </c>
      <c r="G97" s="79">
        <f t="shared" si="7"/>
        <v>44561</v>
      </c>
      <c r="H97" s="75">
        <f t="shared" si="6"/>
        <v>44</v>
      </c>
      <c r="I97" s="74" t="str">
        <f t="shared" si="8"/>
        <v>Veteran</v>
      </c>
      <c r="J97" s="71" t="s">
        <v>337</v>
      </c>
      <c r="K97" s="73">
        <v>79062900119</v>
      </c>
      <c r="L97" s="71" t="s">
        <v>433</v>
      </c>
    </row>
    <row r="98" spans="1:13" ht="13.5" customHeight="1" x14ac:dyDescent="0.2">
      <c r="A98" s="245" t="s">
        <v>236</v>
      </c>
      <c r="B98" s="71" t="s">
        <v>50</v>
      </c>
      <c r="C98" s="71" t="s">
        <v>185</v>
      </c>
      <c r="D98" s="71" t="s">
        <v>162</v>
      </c>
      <c r="E98" s="74" t="s">
        <v>541</v>
      </c>
      <c r="F98" s="72">
        <v>28387</v>
      </c>
      <c r="G98" s="79">
        <f t="shared" si="7"/>
        <v>44561</v>
      </c>
      <c r="H98" s="75">
        <f t="shared" si="6"/>
        <v>44</v>
      </c>
      <c r="I98" s="74" t="str">
        <f t="shared" si="8"/>
        <v>Veteran</v>
      </c>
      <c r="J98" s="71" t="s">
        <v>67</v>
      </c>
      <c r="K98" s="73">
        <v>37685</v>
      </c>
      <c r="L98" s="71" t="s">
        <v>433</v>
      </c>
    </row>
    <row r="99" spans="1:13" ht="13.5" customHeight="1" x14ac:dyDescent="0.2">
      <c r="A99" s="253" t="s">
        <v>227</v>
      </c>
      <c r="B99" s="71" t="s">
        <v>44</v>
      </c>
      <c r="C99" s="71" t="s">
        <v>149</v>
      </c>
      <c r="D99" s="71" t="s">
        <v>150</v>
      </c>
      <c r="E99" s="74" t="s">
        <v>540</v>
      </c>
      <c r="F99" s="70">
        <v>28375</v>
      </c>
      <c r="G99" s="79">
        <f t="shared" si="7"/>
        <v>44561</v>
      </c>
      <c r="H99" s="75">
        <f t="shared" si="6"/>
        <v>44</v>
      </c>
      <c r="I99" s="74" t="str">
        <f t="shared" si="8"/>
        <v>Veteran</v>
      </c>
      <c r="J99" s="71" t="s">
        <v>337</v>
      </c>
      <c r="K99" s="73">
        <v>830506104411</v>
      </c>
      <c r="L99" s="71" t="s">
        <v>433</v>
      </c>
    </row>
    <row r="100" spans="1:13" ht="13.5" customHeight="1" x14ac:dyDescent="0.2">
      <c r="A100" s="253" t="s">
        <v>218</v>
      </c>
      <c r="B100" s="71" t="s">
        <v>44</v>
      </c>
      <c r="C100" s="71" t="s">
        <v>86</v>
      </c>
      <c r="D100" s="71" t="s">
        <v>334</v>
      </c>
      <c r="E100" s="74" t="s">
        <v>540</v>
      </c>
      <c r="F100" s="70">
        <v>28278</v>
      </c>
      <c r="G100" s="79">
        <f t="shared" si="7"/>
        <v>44561</v>
      </c>
      <c r="H100" s="75">
        <f t="shared" si="6"/>
        <v>44</v>
      </c>
      <c r="I100" s="74" t="str">
        <f t="shared" si="8"/>
        <v>Veteran</v>
      </c>
      <c r="J100" s="71" t="s">
        <v>337</v>
      </c>
      <c r="K100" s="73">
        <v>831206110569</v>
      </c>
      <c r="L100" s="71" t="s">
        <v>433</v>
      </c>
    </row>
    <row r="101" spans="1:13" ht="13.5" customHeight="1" x14ac:dyDescent="0.2">
      <c r="A101" s="253" t="s">
        <v>217</v>
      </c>
      <c r="B101" s="71" t="s">
        <v>38</v>
      </c>
      <c r="C101" s="71" t="s">
        <v>141</v>
      </c>
      <c r="D101" s="71" t="s">
        <v>93</v>
      </c>
      <c r="E101" s="74" t="s">
        <v>540</v>
      </c>
      <c r="F101" s="70">
        <v>28271</v>
      </c>
      <c r="G101" s="79">
        <f t="shared" si="7"/>
        <v>44561</v>
      </c>
      <c r="H101" s="75">
        <f t="shared" ref="H101:H132" si="9">INT(YEARFRAC(F101,G101))</f>
        <v>44</v>
      </c>
      <c r="I101" s="74" t="str">
        <f t="shared" si="8"/>
        <v>Veteran</v>
      </c>
      <c r="J101" s="71" t="s">
        <v>337</v>
      </c>
      <c r="K101" s="73">
        <v>75090110301</v>
      </c>
      <c r="L101" s="71" t="s">
        <v>433</v>
      </c>
    </row>
    <row r="102" spans="1:13" ht="13.5" customHeight="1" x14ac:dyDescent="0.2">
      <c r="A102" s="253" t="s">
        <v>260</v>
      </c>
      <c r="B102" s="71" t="s">
        <v>37</v>
      </c>
      <c r="C102" s="71" t="s">
        <v>145</v>
      </c>
      <c r="D102" s="71" t="s">
        <v>146</v>
      </c>
      <c r="E102" s="74" t="s">
        <v>540</v>
      </c>
      <c r="F102" s="72">
        <v>28244</v>
      </c>
      <c r="G102" s="79">
        <f t="shared" ref="G102:G137" si="10">$G$5</f>
        <v>44561</v>
      </c>
      <c r="H102" s="75">
        <f t="shared" si="9"/>
        <v>44</v>
      </c>
      <c r="I102" s="74" t="str">
        <f t="shared" si="8"/>
        <v>Veteran</v>
      </c>
      <c r="J102" s="71" t="s">
        <v>337</v>
      </c>
      <c r="K102" s="73">
        <v>75090110301</v>
      </c>
      <c r="L102" s="71" t="s">
        <v>433</v>
      </c>
      <c r="M102" s="249"/>
    </row>
    <row r="103" spans="1:13" ht="13.5" customHeight="1" x14ac:dyDescent="0.2">
      <c r="A103" s="245" t="s">
        <v>319</v>
      </c>
      <c r="B103" s="71" t="s">
        <v>49</v>
      </c>
      <c r="C103" s="71" t="s">
        <v>79</v>
      </c>
      <c r="D103" s="71" t="s">
        <v>276</v>
      </c>
      <c r="E103" s="74" t="s">
        <v>540</v>
      </c>
      <c r="F103" s="72">
        <v>28078</v>
      </c>
      <c r="G103" s="79">
        <f t="shared" si="10"/>
        <v>44561</v>
      </c>
      <c r="H103" s="75">
        <f t="shared" si="9"/>
        <v>45</v>
      </c>
      <c r="I103" s="74" t="str">
        <f t="shared" si="8"/>
        <v>Veteran</v>
      </c>
      <c r="J103" s="71" t="s">
        <v>337</v>
      </c>
      <c r="K103" s="73">
        <v>92101800659</v>
      </c>
      <c r="L103" s="71" t="s">
        <v>433</v>
      </c>
    </row>
    <row r="104" spans="1:13" ht="13.5" customHeight="1" x14ac:dyDescent="0.2">
      <c r="A104" s="253" t="s">
        <v>321</v>
      </c>
      <c r="B104" s="71" t="s">
        <v>43</v>
      </c>
      <c r="C104" s="71" t="s">
        <v>163</v>
      </c>
      <c r="D104" s="71" t="s">
        <v>325</v>
      </c>
      <c r="E104" s="74" t="s">
        <v>540</v>
      </c>
      <c r="F104" s="72">
        <v>27968</v>
      </c>
      <c r="G104" s="79">
        <f t="shared" si="10"/>
        <v>44561</v>
      </c>
      <c r="H104" s="75">
        <f t="shared" si="9"/>
        <v>45</v>
      </c>
      <c r="I104" s="74" t="str">
        <f t="shared" ref="I104:I124" si="11">IF(H104="","Senior",IF(H104&gt;59.999,"Grand Masters",IF(H104&gt;49.999,"Master",IF(H104&gt;39.999,"Veteran",IF(H104&gt;21.999,"Senior",IF(H104&gt;16.999,"U/21","U/16"))))))</f>
        <v>Veteran</v>
      </c>
      <c r="J104" s="71" t="s">
        <v>337</v>
      </c>
      <c r="K104" s="73">
        <v>90120300524</v>
      </c>
      <c r="L104" s="71" t="s">
        <v>433</v>
      </c>
    </row>
    <row r="105" spans="1:13" x14ac:dyDescent="0.25">
      <c r="A105" s="77" t="s">
        <v>467</v>
      </c>
      <c r="B105" s="76" t="s">
        <v>37</v>
      </c>
      <c r="C105" s="76" t="s">
        <v>184</v>
      </c>
      <c r="D105" s="76" t="s">
        <v>472</v>
      </c>
      <c r="E105" s="74" t="s">
        <v>541</v>
      </c>
      <c r="F105" s="78">
        <v>27862</v>
      </c>
      <c r="G105" s="79">
        <f t="shared" si="10"/>
        <v>44561</v>
      </c>
      <c r="H105" s="75">
        <f t="shared" si="9"/>
        <v>45</v>
      </c>
      <c r="I105" s="74" t="str">
        <f t="shared" si="11"/>
        <v>Veteran</v>
      </c>
      <c r="J105" s="71" t="s">
        <v>67</v>
      </c>
      <c r="K105" s="73">
        <v>99020800132</v>
      </c>
      <c r="L105" s="71" t="s">
        <v>433</v>
      </c>
    </row>
    <row r="106" spans="1:13" x14ac:dyDescent="0.25">
      <c r="A106" s="77" t="s">
        <v>429</v>
      </c>
      <c r="B106" s="76" t="s">
        <v>37</v>
      </c>
      <c r="C106" s="76" t="s">
        <v>432</v>
      </c>
      <c r="D106" s="76" t="s">
        <v>135</v>
      </c>
      <c r="E106" s="74" t="s">
        <v>541</v>
      </c>
      <c r="F106" s="78">
        <v>27699</v>
      </c>
      <c r="G106" s="79">
        <f t="shared" si="10"/>
        <v>44561</v>
      </c>
      <c r="H106" s="75">
        <f t="shared" si="9"/>
        <v>46</v>
      </c>
      <c r="I106" s="74" t="str">
        <f t="shared" si="11"/>
        <v>Veteran</v>
      </c>
      <c r="J106" s="71" t="s">
        <v>67</v>
      </c>
      <c r="K106" s="73">
        <v>75110100055</v>
      </c>
      <c r="L106" s="71" t="s">
        <v>433</v>
      </c>
    </row>
    <row r="107" spans="1:13" x14ac:dyDescent="0.25">
      <c r="A107" s="77" t="s">
        <v>414</v>
      </c>
      <c r="B107" s="76" t="s">
        <v>37</v>
      </c>
      <c r="C107" s="76" t="s">
        <v>415</v>
      </c>
      <c r="D107" s="76" t="s">
        <v>135</v>
      </c>
      <c r="E107" s="74" t="s">
        <v>540</v>
      </c>
      <c r="F107" s="78">
        <v>27638</v>
      </c>
      <c r="G107" s="79">
        <f t="shared" si="10"/>
        <v>44561</v>
      </c>
      <c r="H107" s="75">
        <f t="shared" si="9"/>
        <v>46</v>
      </c>
      <c r="I107" s="74" t="str">
        <f t="shared" si="11"/>
        <v>Veteran</v>
      </c>
      <c r="J107" s="71" t="s">
        <v>337</v>
      </c>
      <c r="K107" s="73">
        <v>20080905</v>
      </c>
      <c r="L107" s="71" t="s">
        <v>433</v>
      </c>
    </row>
    <row r="108" spans="1:13" ht="13.5" customHeight="1" x14ac:dyDescent="0.2">
      <c r="A108" s="253" t="s">
        <v>244</v>
      </c>
      <c r="B108" s="71" t="s">
        <v>39</v>
      </c>
      <c r="C108" s="71" t="s">
        <v>184</v>
      </c>
      <c r="D108" s="71" t="s">
        <v>70</v>
      </c>
      <c r="E108" s="74" t="s">
        <v>541</v>
      </c>
      <c r="F108" s="72">
        <v>27616</v>
      </c>
      <c r="G108" s="79">
        <f t="shared" si="10"/>
        <v>44561</v>
      </c>
      <c r="H108" s="75">
        <f t="shared" si="9"/>
        <v>46</v>
      </c>
      <c r="I108" s="74" t="str">
        <f t="shared" si="11"/>
        <v>Veteran</v>
      </c>
      <c r="J108" s="71" t="s">
        <v>67</v>
      </c>
      <c r="K108" s="73">
        <v>93100800060</v>
      </c>
      <c r="L108" s="71" t="s">
        <v>433</v>
      </c>
    </row>
    <row r="109" spans="1:13" ht="13.5" customHeight="1" x14ac:dyDescent="0.2">
      <c r="A109" s="253" t="s">
        <v>205</v>
      </c>
      <c r="B109" s="71" t="s">
        <v>37</v>
      </c>
      <c r="C109" s="71" t="s">
        <v>110</v>
      </c>
      <c r="D109" s="71" t="s">
        <v>92</v>
      </c>
      <c r="E109" s="74" t="s">
        <v>540</v>
      </c>
      <c r="F109" s="72">
        <v>27611</v>
      </c>
      <c r="G109" s="79">
        <f t="shared" si="10"/>
        <v>44561</v>
      </c>
      <c r="H109" s="75">
        <f t="shared" si="9"/>
        <v>46</v>
      </c>
      <c r="I109" s="74" t="str">
        <f t="shared" si="11"/>
        <v>Veteran</v>
      </c>
      <c r="J109" s="71" t="s">
        <v>337</v>
      </c>
      <c r="K109" s="73">
        <v>98031600775</v>
      </c>
      <c r="L109" s="71" t="s">
        <v>433</v>
      </c>
    </row>
    <row r="110" spans="1:13" ht="13.5" customHeight="1" x14ac:dyDescent="0.2">
      <c r="A110" s="253" t="s">
        <v>224</v>
      </c>
      <c r="B110" s="71" t="s">
        <v>49</v>
      </c>
      <c r="C110" s="71" t="s">
        <v>99</v>
      </c>
      <c r="D110" s="71" t="s">
        <v>133</v>
      </c>
      <c r="E110" s="74" t="s">
        <v>540</v>
      </c>
      <c r="F110" s="72">
        <v>27525</v>
      </c>
      <c r="G110" s="79">
        <f t="shared" si="10"/>
        <v>44561</v>
      </c>
      <c r="H110" s="75">
        <f t="shared" si="9"/>
        <v>46</v>
      </c>
      <c r="I110" s="74" t="str">
        <f t="shared" si="11"/>
        <v>Veteran</v>
      </c>
      <c r="J110" s="71" t="s">
        <v>337</v>
      </c>
      <c r="K110" s="73">
        <v>81112700064</v>
      </c>
      <c r="L110" s="71" t="s">
        <v>433</v>
      </c>
    </row>
    <row r="111" spans="1:13" ht="13.5" customHeight="1" x14ac:dyDescent="0.2">
      <c r="A111" s="253" t="s">
        <v>219</v>
      </c>
      <c r="B111" s="71" t="s">
        <v>39</v>
      </c>
      <c r="C111" s="71" t="s">
        <v>97</v>
      </c>
      <c r="D111" s="71" t="s">
        <v>70</v>
      </c>
      <c r="E111" s="74" t="s">
        <v>540</v>
      </c>
      <c r="F111" s="70">
        <v>27461</v>
      </c>
      <c r="G111" s="79">
        <f t="shared" si="10"/>
        <v>44561</v>
      </c>
      <c r="H111" s="75">
        <f t="shared" si="9"/>
        <v>46</v>
      </c>
      <c r="I111" s="74" t="str">
        <f t="shared" si="11"/>
        <v>Veteran</v>
      </c>
      <c r="J111" s="71" t="s">
        <v>337</v>
      </c>
      <c r="K111" s="73">
        <v>87091300815</v>
      </c>
      <c r="L111" s="71" t="s">
        <v>433</v>
      </c>
    </row>
    <row r="112" spans="1:13" ht="13.5" customHeight="1" x14ac:dyDescent="0.2">
      <c r="A112" s="253" t="s">
        <v>263</v>
      </c>
      <c r="B112" s="71" t="s">
        <v>37</v>
      </c>
      <c r="C112" s="71" t="s">
        <v>139</v>
      </c>
      <c r="D112" s="71" t="s">
        <v>140</v>
      </c>
      <c r="E112" s="74" t="s">
        <v>540</v>
      </c>
      <c r="F112" s="72">
        <v>27354</v>
      </c>
      <c r="G112" s="79">
        <f t="shared" si="10"/>
        <v>44561</v>
      </c>
      <c r="H112" s="75">
        <f t="shared" si="9"/>
        <v>47</v>
      </c>
      <c r="I112" s="74" t="str">
        <f t="shared" si="11"/>
        <v>Veteran</v>
      </c>
      <c r="J112" s="71" t="s">
        <v>337</v>
      </c>
      <c r="K112" s="73">
        <v>72100397</v>
      </c>
      <c r="L112" s="71" t="s">
        <v>433</v>
      </c>
    </row>
    <row r="113" spans="1:12" ht="13.5" customHeight="1" x14ac:dyDescent="0.2">
      <c r="A113" s="253" t="s">
        <v>212</v>
      </c>
      <c r="B113" s="71" t="s">
        <v>37</v>
      </c>
      <c r="C113" s="71" t="s">
        <v>103</v>
      </c>
      <c r="D113" s="71" t="s">
        <v>80</v>
      </c>
      <c r="E113" s="74" t="s">
        <v>540</v>
      </c>
      <c r="F113" s="70">
        <v>27345</v>
      </c>
      <c r="G113" s="79">
        <f t="shared" si="10"/>
        <v>44561</v>
      </c>
      <c r="H113" s="75">
        <f t="shared" si="9"/>
        <v>47</v>
      </c>
      <c r="I113" s="74" t="str">
        <f t="shared" si="11"/>
        <v>Veteran</v>
      </c>
      <c r="J113" s="71" t="s">
        <v>337</v>
      </c>
      <c r="K113" s="73">
        <v>91101856080</v>
      </c>
      <c r="L113" s="71" t="s">
        <v>433</v>
      </c>
    </row>
    <row r="114" spans="1:12" ht="13.5" customHeight="1" x14ac:dyDescent="0.2">
      <c r="A114" s="253" t="s">
        <v>243</v>
      </c>
      <c r="B114" s="71" t="s">
        <v>43</v>
      </c>
      <c r="C114" s="71" t="s">
        <v>165</v>
      </c>
      <c r="D114" s="71" t="s">
        <v>174</v>
      </c>
      <c r="E114" s="74" t="s">
        <v>540</v>
      </c>
      <c r="F114" s="72">
        <v>27224</v>
      </c>
      <c r="G114" s="79">
        <f t="shared" si="10"/>
        <v>44561</v>
      </c>
      <c r="H114" s="75">
        <f t="shared" si="9"/>
        <v>47</v>
      </c>
      <c r="I114" s="74" t="str">
        <f t="shared" si="11"/>
        <v>Veteran</v>
      </c>
      <c r="J114" s="71" t="s">
        <v>337</v>
      </c>
      <c r="K114" s="73">
        <v>3032300185</v>
      </c>
      <c r="L114" s="71" t="s">
        <v>433</v>
      </c>
    </row>
    <row r="115" spans="1:12" ht="13.5" customHeight="1" x14ac:dyDescent="0.2">
      <c r="A115" s="253" t="s">
        <v>416</v>
      </c>
      <c r="B115" s="71" t="s">
        <v>39</v>
      </c>
      <c r="C115" s="71" t="s">
        <v>434</v>
      </c>
      <c r="D115" s="71" t="s">
        <v>417</v>
      </c>
      <c r="E115" s="74" t="s">
        <v>541</v>
      </c>
      <c r="F115" s="72">
        <v>26998</v>
      </c>
      <c r="G115" s="79">
        <f t="shared" si="10"/>
        <v>44561</v>
      </c>
      <c r="H115" s="75">
        <f t="shared" si="9"/>
        <v>48</v>
      </c>
      <c r="I115" s="74" t="str">
        <f t="shared" si="11"/>
        <v>Veteran</v>
      </c>
      <c r="J115" s="71" t="s">
        <v>67</v>
      </c>
      <c r="K115" s="73">
        <v>20050323</v>
      </c>
      <c r="L115" s="71" t="s">
        <v>433</v>
      </c>
    </row>
    <row r="116" spans="1:12" ht="13.5" customHeight="1" x14ac:dyDescent="0.2">
      <c r="A116" s="253" t="s">
        <v>256</v>
      </c>
      <c r="B116" s="71" t="s">
        <v>50</v>
      </c>
      <c r="C116" s="71" t="s">
        <v>523</v>
      </c>
      <c r="D116" s="71" t="s">
        <v>169</v>
      </c>
      <c r="E116" s="74" t="s">
        <v>541</v>
      </c>
      <c r="F116" s="72">
        <v>26850</v>
      </c>
      <c r="G116" s="79">
        <f t="shared" si="10"/>
        <v>44561</v>
      </c>
      <c r="H116" s="75">
        <f t="shared" si="9"/>
        <v>48</v>
      </c>
      <c r="I116" s="74" t="str">
        <f t="shared" si="11"/>
        <v>Veteran</v>
      </c>
      <c r="J116" s="71" t="s">
        <v>67</v>
      </c>
      <c r="K116" s="73">
        <v>85082510867</v>
      </c>
      <c r="L116" s="71" t="s">
        <v>433</v>
      </c>
    </row>
    <row r="117" spans="1:12" ht="13.5" customHeight="1" x14ac:dyDescent="0.2">
      <c r="A117" s="253" t="s">
        <v>289</v>
      </c>
      <c r="B117" s="71" t="s">
        <v>50</v>
      </c>
      <c r="C117" s="71" t="s">
        <v>73</v>
      </c>
      <c r="D117" s="71" t="s">
        <v>102</v>
      </c>
      <c r="E117" s="74" t="s">
        <v>540</v>
      </c>
      <c r="F117" s="72">
        <v>26696</v>
      </c>
      <c r="G117" s="79">
        <f t="shared" si="10"/>
        <v>44561</v>
      </c>
      <c r="H117" s="75">
        <f t="shared" si="9"/>
        <v>48</v>
      </c>
      <c r="I117" s="74" t="str">
        <f t="shared" si="11"/>
        <v>Veteran</v>
      </c>
      <c r="J117" s="71" t="s">
        <v>337</v>
      </c>
      <c r="K117" s="73">
        <v>94071401516</v>
      </c>
      <c r="L117" s="71" t="s">
        <v>433</v>
      </c>
    </row>
    <row r="118" spans="1:12" x14ac:dyDescent="0.25">
      <c r="A118" s="77" t="s">
        <v>480</v>
      </c>
      <c r="B118" s="76" t="s">
        <v>43</v>
      </c>
      <c r="C118" s="76" t="s">
        <v>109</v>
      </c>
      <c r="D118" s="76" t="s">
        <v>413</v>
      </c>
      <c r="E118" s="74" t="s">
        <v>540</v>
      </c>
      <c r="F118" s="78">
        <v>26271</v>
      </c>
      <c r="G118" s="79">
        <f t="shared" si="10"/>
        <v>44561</v>
      </c>
      <c r="H118" s="75">
        <f t="shared" si="9"/>
        <v>50</v>
      </c>
      <c r="I118" s="74" t="str">
        <f t="shared" si="11"/>
        <v>Master</v>
      </c>
      <c r="J118" s="71" t="s">
        <v>337</v>
      </c>
      <c r="K118" s="73">
        <v>8306285140086</v>
      </c>
      <c r="L118" s="71" t="s">
        <v>435</v>
      </c>
    </row>
    <row r="119" spans="1:12" ht="13.5" customHeight="1" x14ac:dyDescent="0.2">
      <c r="A119" s="253" t="s">
        <v>258</v>
      </c>
      <c r="B119" s="71" t="s">
        <v>42</v>
      </c>
      <c r="C119" s="71" t="s">
        <v>328</v>
      </c>
      <c r="D119" s="71" t="s">
        <v>276</v>
      </c>
      <c r="E119" s="74" t="s">
        <v>540</v>
      </c>
      <c r="F119" s="72">
        <v>25837</v>
      </c>
      <c r="G119" s="79">
        <f t="shared" si="10"/>
        <v>44561</v>
      </c>
      <c r="H119" s="75">
        <f t="shared" si="9"/>
        <v>51</v>
      </c>
      <c r="I119" s="74" t="str">
        <f t="shared" si="11"/>
        <v>Master</v>
      </c>
      <c r="J119" s="71" t="s">
        <v>337</v>
      </c>
      <c r="K119" s="73" t="s">
        <v>536</v>
      </c>
      <c r="L119" s="71" t="s">
        <v>433</v>
      </c>
    </row>
    <row r="120" spans="1:12" ht="13.5" customHeight="1" x14ac:dyDescent="0.2">
      <c r="A120" s="253" t="s">
        <v>255</v>
      </c>
      <c r="B120" s="71" t="s">
        <v>42</v>
      </c>
      <c r="C120" s="71" t="s">
        <v>123</v>
      </c>
      <c r="D120" s="71" t="s">
        <v>78</v>
      </c>
      <c r="E120" s="74" t="s">
        <v>540</v>
      </c>
      <c r="F120" s="70">
        <v>25751</v>
      </c>
      <c r="G120" s="79">
        <f t="shared" si="10"/>
        <v>44561</v>
      </c>
      <c r="H120" s="75">
        <f t="shared" si="9"/>
        <v>51</v>
      </c>
      <c r="I120" s="74" t="str">
        <f t="shared" si="11"/>
        <v>Master</v>
      </c>
      <c r="J120" s="71" t="s">
        <v>337</v>
      </c>
      <c r="K120" s="73">
        <v>98031900035</v>
      </c>
      <c r="L120" s="71" t="s">
        <v>433</v>
      </c>
    </row>
    <row r="121" spans="1:12" x14ac:dyDescent="0.2">
      <c r="A121" s="247" t="s">
        <v>322</v>
      </c>
      <c r="B121" s="71" t="s">
        <v>42</v>
      </c>
      <c r="C121" s="71" t="s">
        <v>448</v>
      </c>
      <c r="D121" s="71" t="s">
        <v>279</v>
      </c>
      <c r="E121" s="74" t="s">
        <v>541</v>
      </c>
      <c r="F121" s="72">
        <v>25594</v>
      </c>
      <c r="G121" s="79">
        <f t="shared" si="10"/>
        <v>44561</v>
      </c>
      <c r="H121" s="75">
        <f t="shared" si="9"/>
        <v>51</v>
      </c>
      <c r="I121" s="74" t="str">
        <f t="shared" si="11"/>
        <v>Master</v>
      </c>
      <c r="J121" s="71" t="s">
        <v>67</v>
      </c>
      <c r="K121" s="73">
        <v>81090210930</v>
      </c>
      <c r="L121" s="71" t="s">
        <v>433</v>
      </c>
    </row>
    <row r="122" spans="1:12" s="76" customFormat="1" x14ac:dyDescent="0.25">
      <c r="A122" s="253" t="s">
        <v>274</v>
      </c>
      <c r="B122" s="71" t="s">
        <v>42</v>
      </c>
      <c r="C122" s="71" t="s">
        <v>83</v>
      </c>
      <c r="D122" s="71" t="s">
        <v>129</v>
      </c>
      <c r="E122" s="74" t="s">
        <v>540</v>
      </c>
      <c r="F122" s="70">
        <v>25253</v>
      </c>
      <c r="G122" s="79">
        <f t="shared" si="10"/>
        <v>44561</v>
      </c>
      <c r="H122" s="75">
        <f t="shared" si="9"/>
        <v>52</v>
      </c>
      <c r="I122" s="74" t="str">
        <f t="shared" si="11"/>
        <v>Master</v>
      </c>
      <c r="J122" s="71" t="s">
        <v>337</v>
      </c>
      <c r="K122" s="73">
        <v>89043000307</v>
      </c>
      <c r="L122" s="71" t="s">
        <v>433</v>
      </c>
    </row>
    <row r="123" spans="1:12" x14ac:dyDescent="0.25">
      <c r="A123" s="253" t="s">
        <v>226</v>
      </c>
      <c r="B123" s="71" t="s">
        <v>564</v>
      </c>
      <c r="C123" s="71" t="s">
        <v>166</v>
      </c>
      <c r="D123" s="76" t="s">
        <v>277</v>
      </c>
      <c r="E123" s="74" t="s">
        <v>540</v>
      </c>
      <c r="F123" s="72">
        <v>25205</v>
      </c>
      <c r="G123" s="79">
        <f t="shared" si="10"/>
        <v>44561</v>
      </c>
      <c r="H123" s="75">
        <f t="shared" si="9"/>
        <v>52</v>
      </c>
      <c r="I123" s="74" t="str">
        <f t="shared" si="11"/>
        <v>Master</v>
      </c>
      <c r="J123" s="71" t="s">
        <v>337</v>
      </c>
      <c r="K123" s="73">
        <v>7604120008083</v>
      </c>
      <c r="L123" s="71" t="s">
        <v>435</v>
      </c>
    </row>
    <row r="124" spans="1:12" ht="13.5" customHeight="1" x14ac:dyDescent="0.2">
      <c r="A124" s="253" t="s">
        <v>215</v>
      </c>
      <c r="B124" s="71" t="s">
        <v>39</v>
      </c>
      <c r="C124" s="71" t="s">
        <v>86</v>
      </c>
      <c r="D124" s="71" t="s">
        <v>311</v>
      </c>
      <c r="E124" s="74" t="s">
        <v>540</v>
      </c>
      <c r="F124" s="72">
        <v>25129</v>
      </c>
      <c r="G124" s="79">
        <f t="shared" si="10"/>
        <v>44561</v>
      </c>
      <c r="H124" s="75">
        <f t="shared" si="9"/>
        <v>53</v>
      </c>
      <c r="I124" s="74" t="str">
        <f t="shared" si="11"/>
        <v>Master</v>
      </c>
      <c r="J124" s="71" t="s">
        <v>337</v>
      </c>
      <c r="K124" s="73">
        <v>84071410407</v>
      </c>
      <c r="L124" s="71" t="s">
        <v>433</v>
      </c>
    </row>
    <row r="125" spans="1:12" ht="13.5" customHeight="1" x14ac:dyDescent="0.2">
      <c r="A125" s="253" t="s">
        <v>323</v>
      </c>
      <c r="B125" s="71" t="s">
        <v>39</v>
      </c>
      <c r="C125" s="71" t="s">
        <v>111</v>
      </c>
      <c r="D125" s="71" t="s">
        <v>126</v>
      </c>
      <c r="E125" s="74" t="s">
        <v>540</v>
      </c>
      <c r="F125" s="72">
        <v>25087</v>
      </c>
      <c r="G125" s="79">
        <f t="shared" si="10"/>
        <v>44561</v>
      </c>
      <c r="H125" s="75">
        <f t="shared" si="9"/>
        <v>53</v>
      </c>
      <c r="I125" s="74" t="str">
        <f>IF(H125="","Men Senior",IF(H125&gt;59.999,"Grand Masters",IF(H125&gt;49.999,"Master",IF(H125&gt;39.999,"Veteran",IF(H125&gt;21.999,"Senior",IF(H125&gt;16.999,"U/21","U/16"))))))</f>
        <v>Master</v>
      </c>
      <c r="J125" s="71" t="s">
        <v>337</v>
      </c>
      <c r="K125" s="73">
        <v>7604120008083</v>
      </c>
      <c r="L125" s="71" t="s">
        <v>435</v>
      </c>
    </row>
    <row r="126" spans="1:12" ht="13.5" customHeight="1" x14ac:dyDescent="0.2">
      <c r="A126" s="253" t="s">
        <v>557</v>
      </c>
      <c r="B126" s="71" t="s">
        <v>50</v>
      </c>
      <c r="C126" s="71" t="s">
        <v>558</v>
      </c>
      <c r="D126" s="71" t="s">
        <v>98</v>
      </c>
      <c r="E126" s="74" t="s">
        <v>541</v>
      </c>
      <c r="F126" s="72">
        <v>24725</v>
      </c>
      <c r="G126" s="79">
        <f t="shared" si="10"/>
        <v>44561</v>
      </c>
      <c r="H126" s="75">
        <f t="shared" si="9"/>
        <v>54</v>
      </c>
      <c r="I126" s="74" t="str">
        <f>IF(H126="","Senior",IF(H126&gt;59.999,"Grand Masters",IF(H126&gt;49.999,"Master",IF(H126&gt;39.999,"Veteran",IF(H126&gt;21.999,"Senior",IF(H126&gt;16.999,"U/21","U/16"))))))</f>
        <v>Master</v>
      </c>
      <c r="J126" s="71" t="s">
        <v>67</v>
      </c>
      <c r="K126" s="73">
        <v>8111180023084</v>
      </c>
      <c r="L126" s="71" t="s">
        <v>435</v>
      </c>
    </row>
    <row r="127" spans="1:12" ht="13.5" customHeight="1" x14ac:dyDescent="0.2">
      <c r="A127" s="253" t="s">
        <v>303</v>
      </c>
      <c r="B127" s="71" t="s">
        <v>39</v>
      </c>
      <c r="C127" s="71" t="s">
        <v>86</v>
      </c>
      <c r="D127" s="71" t="s">
        <v>107</v>
      </c>
      <c r="E127" s="74" t="s">
        <v>540</v>
      </c>
      <c r="F127" s="72">
        <v>24723</v>
      </c>
      <c r="G127" s="79">
        <f t="shared" si="10"/>
        <v>44561</v>
      </c>
      <c r="H127" s="75">
        <f t="shared" si="9"/>
        <v>54</v>
      </c>
      <c r="I127" s="74" t="str">
        <f>IF(H127="","Men Senior",IF(H127&gt;59.999,"Grand Masters",IF(H127&gt;49.999,"Master",IF(H127&gt;39.999,"Veteran",IF(H127&gt;21.999,"Senior",IF(H127&gt;16.999,"U/21","U/16"))))))</f>
        <v>Master</v>
      </c>
      <c r="J127" s="71" t="s">
        <v>337</v>
      </c>
      <c r="K127" s="73">
        <v>20101014</v>
      </c>
      <c r="L127" s="71" t="s">
        <v>433</v>
      </c>
    </row>
    <row r="128" spans="1:12" ht="13.5" customHeight="1" x14ac:dyDescent="0.2">
      <c r="A128" s="253" t="s">
        <v>209</v>
      </c>
      <c r="B128" s="71" t="s">
        <v>40</v>
      </c>
      <c r="C128" s="71" t="s">
        <v>553</v>
      </c>
      <c r="D128" s="71" t="s">
        <v>108</v>
      </c>
      <c r="E128" s="74" t="s">
        <v>540</v>
      </c>
      <c r="F128" s="72">
        <v>24486</v>
      </c>
      <c r="G128" s="79">
        <f t="shared" si="10"/>
        <v>44561</v>
      </c>
      <c r="H128" s="75">
        <f t="shared" si="9"/>
        <v>54</v>
      </c>
      <c r="I128" s="74" t="str">
        <f t="shared" ref="I128:I137" si="12">IF(H128="","Senior",IF(H128&gt;59.999,"Grand Masters",IF(H128&gt;49.999,"Master",IF(H128&gt;39.999,"Veteran",IF(H128&gt;21.999,"Senior",IF(H128&gt;16.999,"U/21","U/16"))))))</f>
        <v>Master</v>
      </c>
      <c r="J128" s="71" t="s">
        <v>337</v>
      </c>
      <c r="K128" s="73">
        <v>87121400030</v>
      </c>
      <c r="L128" s="71" t="s">
        <v>433</v>
      </c>
    </row>
    <row r="129" spans="1:12" ht="13.5" customHeight="1" x14ac:dyDescent="0.2">
      <c r="A129" s="253" t="s">
        <v>275</v>
      </c>
      <c r="B129" s="71" t="s">
        <v>42</v>
      </c>
      <c r="C129" s="71" t="s">
        <v>179</v>
      </c>
      <c r="D129" s="71" t="s">
        <v>107</v>
      </c>
      <c r="E129" s="74" t="s">
        <v>540</v>
      </c>
      <c r="F129" s="70">
        <v>24440</v>
      </c>
      <c r="G129" s="79">
        <f t="shared" si="10"/>
        <v>44561</v>
      </c>
      <c r="H129" s="75">
        <f t="shared" si="9"/>
        <v>55</v>
      </c>
      <c r="I129" s="74" t="str">
        <f t="shared" si="12"/>
        <v>Master</v>
      </c>
      <c r="J129" s="71" t="s">
        <v>337</v>
      </c>
      <c r="K129" s="73">
        <v>87082500076</v>
      </c>
      <c r="L129" s="71" t="s">
        <v>433</v>
      </c>
    </row>
    <row r="130" spans="1:12" ht="13.5" customHeight="1" x14ac:dyDescent="0.2">
      <c r="A130" s="253" t="s">
        <v>252</v>
      </c>
      <c r="B130" s="71" t="s">
        <v>48</v>
      </c>
      <c r="C130" s="71" t="s">
        <v>127</v>
      </c>
      <c r="D130" s="71" t="s">
        <v>152</v>
      </c>
      <c r="E130" s="74" t="s">
        <v>540</v>
      </c>
      <c r="F130" s="72">
        <v>23476</v>
      </c>
      <c r="G130" s="79">
        <f t="shared" si="10"/>
        <v>44561</v>
      </c>
      <c r="H130" s="75">
        <f t="shared" si="9"/>
        <v>57</v>
      </c>
      <c r="I130" s="74" t="str">
        <f t="shared" si="12"/>
        <v>Master</v>
      </c>
      <c r="J130" s="71" t="s">
        <v>337</v>
      </c>
      <c r="K130" s="73">
        <v>86112800373</v>
      </c>
      <c r="L130" s="71" t="s">
        <v>433</v>
      </c>
    </row>
    <row r="131" spans="1:12" ht="13.5" customHeight="1" x14ac:dyDescent="0.2">
      <c r="A131" s="253" t="s">
        <v>216</v>
      </c>
      <c r="B131" s="71" t="s">
        <v>50</v>
      </c>
      <c r="C131" s="71" t="s">
        <v>314</v>
      </c>
      <c r="D131" s="71" t="s">
        <v>89</v>
      </c>
      <c r="E131" s="74" t="s">
        <v>540</v>
      </c>
      <c r="F131" s="72">
        <v>23374</v>
      </c>
      <c r="G131" s="79">
        <f t="shared" si="10"/>
        <v>44561</v>
      </c>
      <c r="H131" s="75">
        <f t="shared" si="9"/>
        <v>58</v>
      </c>
      <c r="I131" s="74" t="str">
        <f t="shared" si="12"/>
        <v>Master</v>
      </c>
      <c r="J131" s="71" t="s">
        <v>337</v>
      </c>
      <c r="K131" s="73">
        <v>19930919</v>
      </c>
      <c r="L131" s="71" t="s">
        <v>433</v>
      </c>
    </row>
    <row r="132" spans="1:12" ht="13.5" customHeight="1" x14ac:dyDescent="0.2">
      <c r="A132" s="253" t="s">
        <v>230</v>
      </c>
      <c r="B132" s="71" t="s">
        <v>39</v>
      </c>
      <c r="C132" s="71" t="s">
        <v>186</v>
      </c>
      <c r="D132" s="71" t="s">
        <v>202</v>
      </c>
      <c r="E132" s="74" t="s">
        <v>540</v>
      </c>
      <c r="F132" s="72">
        <v>23086</v>
      </c>
      <c r="G132" s="79">
        <f t="shared" si="10"/>
        <v>44561</v>
      </c>
      <c r="H132" s="75">
        <f t="shared" si="9"/>
        <v>58</v>
      </c>
      <c r="I132" s="74" t="str">
        <f t="shared" si="12"/>
        <v>Master</v>
      </c>
      <c r="J132" s="71" t="s">
        <v>337</v>
      </c>
      <c r="K132" s="73">
        <v>91042900108</v>
      </c>
      <c r="L132" s="71" t="s">
        <v>433</v>
      </c>
    </row>
    <row r="133" spans="1:12" ht="13.5" customHeight="1" x14ac:dyDescent="0.2">
      <c r="A133" s="253" t="s">
        <v>569</v>
      </c>
      <c r="B133" s="71" t="s">
        <v>43</v>
      </c>
      <c r="C133" s="71" t="s">
        <v>187</v>
      </c>
      <c r="D133" s="71" t="s">
        <v>570</v>
      </c>
      <c r="E133" s="74" t="s">
        <v>540</v>
      </c>
      <c r="F133" s="72">
        <v>22712</v>
      </c>
      <c r="G133" s="79">
        <f t="shared" si="10"/>
        <v>44561</v>
      </c>
      <c r="H133" s="75">
        <f t="shared" ref="H133:H137" si="13">INT(YEARFRAC(F133,G133))</f>
        <v>59</v>
      </c>
      <c r="I133" s="74" t="str">
        <f t="shared" si="12"/>
        <v>Master</v>
      </c>
      <c r="J133" s="71" t="s">
        <v>337</v>
      </c>
      <c r="K133" s="73">
        <v>7112045083082</v>
      </c>
      <c r="L133" s="71" t="s">
        <v>433</v>
      </c>
    </row>
    <row r="134" spans="1:12" ht="13.5" customHeight="1" x14ac:dyDescent="0.2">
      <c r="A134" s="253" t="s">
        <v>246</v>
      </c>
      <c r="B134" s="71" t="s">
        <v>40</v>
      </c>
      <c r="C134" s="71" t="s">
        <v>164</v>
      </c>
      <c r="D134" s="71" t="s">
        <v>87</v>
      </c>
      <c r="E134" s="74" t="s">
        <v>540</v>
      </c>
      <c r="F134" s="72">
        <v>22248</v>
      </c>
      <c r="G134" s="79">
        <f t="shared" si="10"/>
        <v>44561</v>
      </c>
      <c r="H134" s="75">
        <f t="shared" si="13"/>
        <v>61</v>
      </c>
      <c r="I134" s="74" t="str">
        <f t="shared" si="12"/>
        <v>Grand Masters</v>
      </c>
      <c r="J134" s="71" t="s">
        <v>337</v>
      </c>
      <c r="K134" s="73">
        <v>78110610137</v>
      </c>
      <c r="L134" s="71" t="s">
        <v>433</v>
      </c>
    </row>
    <row r="135" spans="1:12" x14ac:dyDescent="0.25">
      <c r="A135" s="253" t="s">
        <v>207</v>
      </c>
      <c r="B135" s="71" t="s">
        <v>40</v>
      </c>
      <c r="C135" s="71" t="s">
        <v>109</v>
      </c>
      <c r="D135" s="71" t="s">
        <v>76</v>
      </c>
      <c r="E135" s="74" t="s">
        <v>540</v>
      </c>
      <c r="F135" s="72">
        <v>21511</v>
      </c>
      <c r="G135" s="79">
        <f t="shared" si="10"/>
        <v>44561</v>
      </c>
      <c r="H135" s="75">
        <f t="shared" si="13"/>
        <v>63</v>
      </c>
      <c r="I135" s="74" t="str">
        <f t="shared" si="12"/>
        <v>Grand Masters</v>
      </c>
      <c r="J135" s="71" t="s">
        <v>337</v>
      </c>
      <c r="K135" s="121" t="s">
        <v>535</v>
      </c>
      <c r="L135" s="76" t="s">
        <v>524</v>
      </c>
    </row>
    <row r="136" spans="1:12" ht="13.5" customHeight="1" x14ac:dyDescent="0.2">
      <c r="A136" s="253" t="s">
        <v>213</v>
      </c>
      <c r="B136" s="71" t="s">
        <v>42</v>
      </c>
      <c r="C136" s="71" t="s">
        <v>296</v>
      </c>
      <c r="D136" s="71" t="s">
        <v>74</v>
      </c>
      <c r="E136" s="74" t="s">
        <v>540</v>
      </c>
      <c r="F136" s="70">
        <v>21415</v>
      </c>
      <c r="G136" s="79">
        <f t="shared" si="10"/>
        <v>44561</v>
      </c>
      <c r="H136" s="75">
        <f t="shared" si="13"/>
        <v>63</v>
      </c>
      <c r="I136" s="74" t="str">
        <f t="shared" si="12"/>
        <v>Grand Masters</v>
      </c>
      <c r="J136" s="71" t="s">
        <v>337</v>
      </c>
      <c r="K136" s="73">
        <v>20010220</v>
      </c>
      <c r="L136" s="71" t="s">
        <v>433</v>
      </c>
    </row>
    <row r="137" spans="1:12" s="91" customFormat="1" x14ac:dyDescent="0.25">
      <c r="A137" s="253" t="s">
        <v>228</v>
      </c>
      <c r="B137" s="71" t="s">
        <v>50</v>
      </c>
      <c r="C137" s="71" t="s">
        <v>82</v>
      </c>
      <c r="D137" s="71" t="s">
        <v>157</v>
      </c>
      <c r="E137" s="74" t="s">
        <v>540</v>
      </c>
      <c r="F137" s="72">
        <v>19577</v>
      </c>
      <c r="G137" s="79">
        <f t="shared" si="10"/>
        <v>44561</v>
      </c>
      <c r="H137" s="75">
        <f t="shared" si="13"/>
        <v>68</v>
      </c>
      <c r="I137" s="74" t="str">
        <f t="shared" si="12"/>
        <v>Grand Masters</v>
      </c>
      <c r="J137" s="71" t="s">
        <v>337</v>
      </c>
      <c r="K137" s="90"/>
    </row>
    <row r="138" spans="1:12" s="91" customFormat="1" x14ac:dyDescent="0.25">
      <c r="A138" s="77"/>
      <c r="E138" s="71" t="str">
        <f>IF(C138="NEW NAME","",CONCATENATE(J138," ",I138))</f>
        <v xml:space="preserve"> </v>
      </c>
      <c r="F138" s="92"/>
      <c r="K138" s="90"/>
    </row>
    <row r="139" spans="1:12" ht="13.5" customHeight="1" x14ac:dyDescent="0.25">
      <c r="A139" s="77"/>
      <c r="B139" s="91"/>
      <c r="C139" s="91"/>
      <c r="D139" s="91"/>
      <c r="E139" s="71" t="str">
        <f>IF(C139="NEW NAME","",CONCATENATE(J139," ",I139))</f>
        <v xml:space="preserve"> </v>
      </c>
      <c r="F139" s="92"/>
      <c r="G139" s="91"/>
      <c r="H139" s="91"/>
      <c r="I139" s="91"/>
      <c r="J139" s="91"/>
      <c r="K139" s="73">
        <v>67091010035</v>
      </c>
      <c r="L139" s="71" t="s">
        <v>433</v>
      </c>
    </row>
    <row r="140" spans="1:12" x14ac:dyDescent="0.25">
      <c r="A140" s="77"/>
      <c r="B140" s="76"/>
      <c r="C140" s="76"/>
      <c r="D140" s="76"/>
      <c r="E140" s="76"/>
      <c r="F140" s="78"/>
      <c r="G140" s="76"/>
      <c r="H140" s="171"/>
      <c r="I140" s="76"/>
      <c r="J140" s="76"/>
      <c r="L140" s="76"/>
    </row>
    <row r="141" spans="1:12" x14ac:dyDescent="0.25">
      <c r="A141" s="77"/>
      <c r="B141" s="76"/>
      <c r="C141" s="76"/>
      <c r="D141" s="76"/>
      <c r="E141" s="76"/>
      <c r="F141" s="78"/>
      <c r="G141" s="76"/>
      <c r="H141" s="171"/>
      <c r="I141" s="76"/>
      <c r="J141" s="76"/>
      <c r="L141" s="76"/>
    </row>
    <row r="142" spans="1:12" x14ac:dyDescent="0.25">
      <c r="A142" s="77"/>
      <c r="B142" s="76"/>
      <c r="C142" s="76"/>
      <c r="D142" s="76"/>
      <c r="E142" s="76"/>
      <c r="F142" s="78"/>
      <c r="G142" s="76"/>
      <c r="H142" s="171"/>
      <c r="I142" s="76"/>
      <c r="J142" s="76"/>
      <c r="L142" s="76"/>
    </row>
    <row r="143" spans="1:12" x14ac:dyDescent="0.25">
      <c r="A143" s="77"/>
      <c r="B143" s="76"/>
      <c r="C143" s="76"/>
      <c r="D143" s="76"/>
      <c r="E143" s="76"/>
      <c r="F143" s="78"/>
      <c r="G143" s="76"/>
      <c r="H143" s="171"/>
      <c r="I143" s="76"/>
      <c r="J143" s="76"/>
      <c r="L143" s="76"/>
    </row>
  </sheetData>
  <autoFilter ref="A4:J139">
    <sortState ref="A5:J139">
      <sortCondition descending="1" ref="F4:F139"/>
    </sortState>
  </autoFilter>
  <sortState ref="A5:L82">
    <sortCondition ref="A5"/>
  </sortState>
  <mergeCells count="2">
    <mergeCell ref="B2:D2"/>
    <mergeCell ref="A1:E1"/>
  </mergeCells>
  <phoneticPr fontId="39" type="noConversion"/>
  <dataValidations disablePrompts="1" count="1">
    <dataValidation type="list" allowBlank="1" showInputMessage="1" showErrorMessage="1" sqref="B78:B79 B81">
      <formula1>Clubs</formula1>
    </dataValidation>
  </dataValidations>
  <pageMargins left="0.23622047244094491" right="0.23622047244094491" top="0.74803149606299213" bottom="0.74803149606299213" header="0.31496062992125984" footer="0.31496062992125984"/>
  <pageSetup paperSize="9" scale="79" orientation="portrait" horizontalDpi="4294967293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filterMode="1">
    <tabColor rgb="FFFF0000"/>
  </sheetPr>
  <dimension ref="A1:M1045027"/>
  <sheetViews>
    <sheetView zoomScale="87" zoomScaleNormal="87" zoomScaleSheetLayoutView="75" workbookViewId="0">
      <pane ySplit="1" topLeftCell="A73" activePane="bottomLeft" state="frozen"/>
      <selection activeCell="D7" sqref="D7"/>
      <selection pane="bottomLeft" activeCell="L107" sqref="L107"/>
    </sheetView>
  </sheetViews>
  <sheetFormatPr defaultColWidth="20.7109375" defaultRowHeight="13.5" x14ac:dyDescent="0.2"/>
  <cols>
    <col min="1" max="1" width="14" style="137" bestFit="1" customWidth="1"/>
    <col min="2" max="2" width="11" style="138" bestFit="1" customWidth="1"/>
    <col min="3" max="3" width="16.5703125" style="137" customWidth="1"/>
    <col min="4" max="4" width="7.140625" style="252" bestFit="1" customWidth="1"/>
    <col min="5" max="5" width="12.28515625" style="137" bestFit="1" customWidth="1"/>
    <col min="6" max="6" width="16.42578125" style="137" bestFit="1" customWidth="1"/>
    <col min="7" max="7" width="16.7109375" style="137" customWidth="1"/>
    <col min="8" max="8" width="24" style="137" bestFit="1" customWidth="1"/>
    <col min="9" max="9" width="19.42578125" style="137" bestFit="1" customWidth="1"/>
    <col min="10" max="10" width="20.42578125" style="137" customWidth="1"/>
    <col min="11" max="11" width="9.85546875" style="137" bestFit="1" customWidth="1"/>
    <col min="12" max="12" width="5.42578125" style="175" customWidth="1"/>
    <col min="13" max="13" width="8.28515625" style="176" customWidth="1"/>
    <col min="14" max="16384" width="20.7109375" style="134"/>
  </cols>
  <sheetData>
    <row r="1" spans="1:13" ht="18.75" customHeight="1" thickBot="1" x14ac:dyDescent="0.25">
      <c r="A1" s="128" t="s">
        <v>188</v>
      </c>
      <c r="B1" s="129" t="s">
        <v>189</v>
      </c>
      <c r="C1" s="130" t="s">
        <v>190</v>
      </c>
      <c r="D1" s="131" t="s">
        <v>191</v>
      </c>
      <c r="E1" s="130" t="s">
        <v>1</v>
      </c>
      <c r="F1" s="130" t="s">
        <v>2</v>
      </c>
      <c r="G1" s="130" t="s">
        <v>4</v>
      </c>
      <c r="H1" s="130" t="s">
        <v>192</v>
      </c>
      <c r="I1" s="131" t="s">
        <v>5</v>
      </c>
      <c r="J1" s="131" t="s">
        <v>6</v>
      </c>
      <c r="K1" s="131" t="s">
        <v>404</v>
      </c>
      <c r="L1" s="132" t="s">
        <v>193</v>
      </c>
      <c r="M1" s="133" t="s">
        <v>69</v>
      </c>
    </row>
    <row r="2" spans="1:13" x14ac:dyDescent="0.2">
      <c r="A2" s="135" t="s">
        <v>571</v>
      </c>
      <c r="B2" s="136">
        <v>44274</v>
      </c>
      <c r="C2" s="135" t="s">
        <v>572</v>
      </c>
      <c r="D2" s="271" t="s">
        <v>501</v>
      </c>
      <c r="E2" s="135" t="str">
        <f t="shared" ref="E2:E65" si="0">IF(D2="","",VLOOKUP(D2,Master,3,FALSE))</f>
        <v>Terence</v>
      </c>
      <c r="F2" s="135" t="str">
        <f t="shared" ref="F2:F65" si="1">IF(D2="","",VLOOKUP(D2,Master,4,FALSE))</f>
        <v>Knowles</v>
      </c>
      <c r="G2" s="135" t="str">
        <f t="shared" ref="G2:G65" si="2">IF(D2="","",VLOOKUP(D2,Master,5,FALSE))</f>
        <v>Men Seniors/U21</v>
      </c>
      <c r="H2" s="135" t="str">
        <f t="shared" ref="H2:H65" si="3">IF(D2="","",VLOOKUP(D2,Master,2,FALSE))</f>
        <v>Welwitschia</v>
      </c>
      <c r="I2" s="172"/>
      <c r="J2" s="172"/>
      <c r="K2" s="172"/>
      <c r="L2" s="173" t="str">
        <f t="shared" ref="L2:L65" si="4">IF(K2="","",IF(I2="",ROUND(HLOOKUP(J2,kgList,K2,FALSE),1),ROUND(HLOOKUP(I2,kgList,K2,FALSE),1)))</f>
        <v/>
      </c>
      <c r="M2" s="173" t="str">
        <f t="shared" ref="M2:M65" si="5">IF(L2="","",IF(COUNTA(I2:J2)&gt;1,"Edible or Inedible",IF(COUNTA(I2)=1,L2*1,IF(COUNTA(J2)=1,L2*1,"ERROR"))))</f>
        <v/>
      </c>
    </row>
    <row r="3" spans="1:13" x14ac:dyDescent="0.2">
      <c r="A3" s="135" t="s">
        <v>544</v>
      </c>
      <c r="B3" s="136">
        <v>44273</v>
      </c>
      <c r="C3" s="135" t="s">
        <v>545</v>
      </c>
      <c r="D3" s="230" t="s">
        <v>235</v>
      </c>
      <c r="E3" s="135" t="str">
        <f t="shared" si="0"/>
        <v xml:space="preserve">Joe </v>
      </c>
      <c r="F3" s="135" t="str">
        <f t="shared" si="1"/>
        <v>Herrman</v>
      </c>
      <c r="G3" s="135" t="str">
        <f t="shared" si="2"/>
        <v>Men Seniors</v>
      </c>
      <c r="H3" s="135" t="str">
        <f t="shared" si="3"/>
        <v>Orca Angling Club</v>
      </c>
      <c r="I3" s="174"/>
      <c r="J3" s="174"/>
      <c r="K3" s="174"/>
      <c r="L3" s="173" t="str">
        <f t="shared" si="4"/>
        <v/>
      </c>
      <c r="M3" s="173" t="str">
        <f t="shared" si="5"/>
        <v/>
      </c>
    </row>
    <row r="4" spans="1:13" hidden="1" x14ac:dyDescent="0.25">
      <c r="A4" s="135" t="s">
        <v>544</v>
      </c>
      <c r="B4" s="136">
        <v>44273</v>
      </c>
      <c r="C4" s="135" t="s">
        <v>545</v>
      </c>
      <c r="D4" s="231" t="s">
        <v>306</v>
      </c>
      <c r="E4" s="135" t="str">
        <f t="shared" si="0"/>
        <v>Rudi(Jnr.)</v>
      </c>
      <c r="F4" s="135" t="str">
        <f t="shared" si="1"/>
        <v>Swartz</v>
      </c>
      <c r="G4" s="135" t="str">
        <f t="shared" si="2"/>
        <v>Men U/16</v>
      </c>
      <c r="H4" s="135" t="str">
        <f t="shared" si="3"/>
        <v>Mako</v>
      </c>
      <c r="I4" s="174"/>
      <c r="J4" s="174" t="s">
        <v>371</v>
      </c>
      <c r="K4" s="174">
        <v>189</v>
      </c>
      <c r="L4" s="173">
        <f t="shared" si="4"/>
        <v>90</v>
      </c>
      <c r="M4" s="173">
        <f t="shared" si="5"/>
        <v>90</v>
      </c>
    </row>
    <row r="5" spans="1:13" ht="13.5" customHeight="1" x14ac:dyDescent="0.25">
      <c r="A5" s="135" t="s">
        <v>544</v>
      </c>
      <c r="B5" s="136">
        <v>44273</v>
      </c>
      <c r="C5" s="135" t="s">
        <v>545</v>
      </c>
      <c r="D5" s="231" t="s">
        <v>205</v>
      </c>
      <c r="E5" s="135" t="str">
        <f t="shared" si="0"/>
        <v>Nico</v>
      </c>
      <c r="F5" s="135" t="str">
        <f t="shared" si="1"/>
        <v>Kotze</v>
      </c>
      <c r="G5" s="135" t="str">
        <f t="shared" si="2"/>
        <v>Men Seniors</v>
      </c>
      <c r="H5" s="135" t="str">
        <f t="shared" si="3"/>
        <v>Penguin</v>
      </c>
      <c r="I5" s="174"/>
      <c r="J5" s="174"/>
      <c r="K5" s="174"/>
      <c r="L5" s="173" t="str">
        <f t="shared" si="4"/>
        <v/>
      </c>
      <c r="M5" s="173" t="str">
        <f t="shared" si="5"/>
        <v/>
      </c>
    </row>
    <row r="6" spans="1:13" ht="13.5" customHeight="1" x14ac:dyDescent="0.25">
      <c r="A6" s="135" t="s">
        <v>544</v>
      </c>
      <c r="B6" s="136">
        <v>44273</v>
      </c>
      <c r="C6" s="135" t="s">
        <v>545</v>
      </c>
      <c r="D6" s="231" t="s">
        <v>442</v>
      </c>
      <c r="E6" s="135" t="str">
        <f t="shared" si="0"/>
        <v>Jaco</v>
      </c>
      <c r="F6" s="135" t="str">
        <f t="shared" si="1"/>
        <v>Wiese</v>
      </c>
      <c r="G6" s="135" t="str">
        <f t="shared" si="2"/>
        <v>Men Seniors</v>
      </c>
      <c r="H6" s="135" t="str">
        <f t="shared" si="3"/>
        <v>Seagull Angling Club Inland</v>
      </c>
      <c r="I6" s="174"/>
      <c r="J6" s="172"/>
      <c r="K6" s="174"/>
      <c r="L6" s="173" t="str">
        <f t="shared" si="4"/>
        <v/>
      </c>
      <c r="M6" s="173" t="str">
        <f t="shared" si="5"/>
        <v/>
      </c>
    </row>
    <row r="7" spans="1:13" ht="13.5" customHeight="1" x14ac:dyDescent="0.25">
      <c r="A7" s="135" t="s">
        <v>544</v>
      </c>
      <c r="B7" s="136">
        <v>44273</v>
      </c>
      <c r="C7" s="135" t="s">
        <v>545</v>
      </c>
      <c r="D7" s="231" t="s">
        <v>441</v>
      </c>
      <c r="E7" s="135" t="str">
        <f t="shared" si="0"/>
        <v>Gerhard</v>
      </c>
      <c r="F7" s="135" t="str">
        <f t="shared" si="1"/>
        <v>Van Niekerk</v>
      </c>
      <c r="G7" s="135" t="str">
        <f t="shared" si="2"/>
        <v>Men Seniors</v>
      </c>
      <c r="H7" s="135" t="str">
        <f t="shared" si="3"/>
        <v>Seagull Angling Club Inland</v>
      </c>
      <c r="I7" s="174"/>
      <c r="J7" s="172"/>
      <c r="K7" s="174"/>
      <c r="L7" s="173" t="str">
        <f t="shared" si="4"/>
        <v/>
      </c>
      <c r="M7" s="173" t="str">
        <f t="shared" si="5"/>
        <v/>
      </c>
    </row>
    <row r="8" spans="1:13" ht="13.5" customHeight="1" x14ac:dyDescent="0.25">
      <c r="A8" s="135" t="s">
        <v>544</v>
      </c>
      <c r="B8" s="136">
        <v>44273</v>
      </c>
      <c r="C8" s="135" t="s">
        <v>545</v>
      </c>
      <c r="D8" s="231" t="s">
        <v>445</v>
      </c>
      <c r="E8" s="135" t="str">
        <f t="shared" si="0"/>
        <v>Gert</v>
      </c>
      <c r="F8" s="135" t="str">
        <f t="shared" si="1"/>
        <v>Visage</v>
      </c>
      <c r="G8" s="135" t="str">
        <f t="shared" si="2"/>
        <v>Men Seniors</v>
      </c>
      <c r="H8" s="135" t="str">
        <f t="shared" si="3"/>
        <v>Seagull Angling Club Coastal</v>
      </c>
      <c r="I8" s="174"/>
      <c r="J8" s="172"/>
      <c r="K8" s="174"/>
      <c r="L8" s="173" t="str">
        <f t="shared" si="4"/>
        <v/>
      </c>
      <c r="M8" s="173" t="str">
        <f t="shared" si="5"/>
        <v/>
      </c>
    </row>
    <row r="9" spans="1:13" ht="13.5" customHeight="1" x14ac:dyDescent="0.25">
      <c r="A9" s="135" t="s">
        <v>544</v>
      </c>
      <c r="B9" s="136">
        <v>44273</v>
      </c>
      <c r="C9" s="135" t="s">
        <v>545</v>
      </c>
      <c r="D9" s="231" t="s">
        <v>271</v>
      </c>
      <c r="E9" s="135" t="str">
        <f t="shared" si="0"/>
        <v>Renier</v>
      </c>
      <c r="F9" s="135" t="str">
        <f t="shared" si="1"/>
        <v>Van Zyl</v>
      </c>
      <c r="G9" s="135" t="str">
        <f t="shared" si="2"/>
        <v>Men Seniors</v>
      </c>
      <c r="H9" s="135" t="str">
        <f t="shared" si="3"/>
        <v>Seagull Angling Club Coastal</v>
      </c>
      <c r="I9" s="174"/>
      <c r="J9" s="174"/>
      <c r="K9" s="174"/>
      <c r="L9" s="173" t="str">
        <f t="shared" si="4"/>
        <v/>
      </c>
      <c r="M9" s="173" t="str">
        <f t="shared" si="5"/>
        <v/>
      </c>
    </row>
    <row r="10" spans="1:13" ht="13.5" customHeight="1" x14ac:dyDescent="0.25">
      <c r="A10" s="135" t="s">
        <v>544</v>
      </c>
      <c r="B10" s="136">
        <v>44273</v>
      </c>
      <c r="C10" s="135" t="s">
        <v>545</v>
      </c>
      <c r="D10" s="231" t="s">
        <v>410</v>
      </c>
      <c r="E10" s="135" t="str">
        <f t="shared" si="0"/>
        <v>Hannes</v>
      </c>
      <c r="F10" s="135" t="str">
        <f t="shared" si="1"/>
        <v>DeHaast</v>
      </c>
      <c r="G10" s="135" t="str">
        <f t="shared" si="2"/>
        <v>Men Seniors</v>
      </c>
      <c r="H10" s="135" t="str">
        <f t="shared" si="3"/>
        <v>Otjiwarongo</v>
      </c>
      <c r="I10" s="174"/>
      <c r="J10" s="174"/>
      <c r="K10" s="174"/>
      <c r="L10" s="173" t="str">
        <f t="shared" si="4"/>
        <v/>
      </c>
      <c r="M10" s="173" t="str">
        <f t="shared" si="5"/>
        <v/>
      </c>
    </row>
    <row r="11" spans="1:13" ht="13.5" customHeight="1" x14ac:dyDescent="0.25">
      <c r="A11" s="135" t="s">
        <v>544</v>
      </c>
      <c r="B11" s="136">
        <v>44273</v>
      </c>
      <c r="C11" s="135" t="s">
        <v>545</v>
      </c>
      <c r="D11" s="231" t="s">
        <v>319</v>
      </c>
      <c r="E11" s="135" t="str">
        <f t="shared" si="0"/>
        <v>Francois</v>
      </c>
      <c r="F11" s="135" t="str">
        <f t="shared" si="1"/>
        <v>Du Plessis</v>
      </c>
      <c r="G11" s="135" t="str">
        <f t="shared" si="2"/>
        <v>Men Seniors</v>
      </c>
      <c r="H11" s="135" t="str">
        <f t="shared" si="3"/>
        <v>Otjiwarongo</v>
      </c>
      <c r="I11" s="174"/>
      <c r="J11" s="172"/>
      <c r="K11" s="174"/>
      <c r="L11" s="173" t="str">
        <f t="shared" si="4"/>
        <v/>
      </c>
      <c r="M11" s="173" t="str">
        <f t="shared" si="5"/>
        <v/>
      </c>
    </row>
    <row r="12" spans="1:13" ht="13.5" customHeight="1" x14ac:dyDescent="0.25">
      <c r="A12" s="135" t="s">
        <v>544</v>
      </c>
      <c r="B12" s="136">
        <v>44273</v>
      </c>
      <c r="C12" s="135" t="s">
        <v>545</v>
      </c>
      <c r="D12" s="231" t="s">
        <v>252</v>
      </c>
      <c r="E12" s="135" t="str">
        <f t="shared" si="0"/>
        <v>Jan</v>
      </c>
      <c r="F12" s="135" t="str">
        <f t="shared" si="1"/>
        <v>Heath</v>
      </c>
      <c r="G12" s="135" t="str">
        <f t="shared" si="2"/>
        <v>Men Seniors</v>
      </c>
      <c r="H12" s="135" t="str">
        <f t="shared" si="3"/>
        <v>Steenbras</v>
      </c>
      <c r="I12" s="174"/>
      <c r="J12" s="172"/>
      <c r="K12" s="174"/>
      <c r="L12" s="173" t="str">
        <f t="shared" si="4"/>
        <v/>
      </c>
      <c r="M12" s="173" t="str">
        <f t="shared" si="5"/>
        <v/>
      </c>
    </row>
    <row r="13" spans="1:13" ht="13.5" customHeight="1" x14ac:dyDescent="0.25">
      <c r="A13" s="135" t="s">
        <v>544</v>
      </c>
      <c r="B13" s="136">
        <v>44273</v>
      </c>
      <c r="C13" s="135" t="s">
        <v>545</v>
      </c>
      <c r="D13" s="231" t="s">
        <v>229</v>
      </c>
      <c r="E13" s="135" t="str">
        <f t="shared" si="0"/>
        <v>Burger</v>
      </c>
      <c r="F13" s="135" t="str">
        <f t="shared" si="1"/>
        <v>Van Taak</v>
      </c>
      <c r="G13" s="135" t="str">
        <f t="shared" si="2"/>
        <v>Men Seniors</v>
      </c>
      <c r="H13" s="135" t="str">
        <f t="shared" si="3"/>
        <v>Steenbras</v>
      </c>
      <c r="I13" s="174"/>
      <c r="J13" s="174"/>
      <c r="K13" s="174"/>
      <c r="L13" s="173" t="str">
        <f t="shared" si="4"/>
        <v/>
      </c>
      <c r="M13" s="173" t="str">
        <f t="shared" si="5"/>
        <v/>
      </c>
    </row>
    <row r="14" spans="1:13" ht="13.5" customHeight="1" x14ac:dyDescent="0.25">
      <c r="A14" s="135" t="s">
        <v>544</v>
      </c>
      <c r="B14" s="136">
        <v>44273</v>
      </c>
      <c r="C14" s="135" t="s">
        <v>545</v>
      </c>
      <c r="D14" s="231" t="s">
        <v>227</v>
      </c>
      <c r="E14" s="135" t="str">
        <f t="shared" si="0"/>
        <v>Hendrik</v>
      </c>
      <c r="F14" s="135" t="str">
        <f t="shared" si="1"/>
        <v>Dry</v>
      </c>
      <c r="G14" s="135" t="str">
        <f t="shared" si="2"/>
        <v>Men Seniors</v>
      </c>
      <c r="H14" s="135" t="str">
        <f t="shared" si="3"/>
        <v>Mako</v>
      </c>
      <c r="I14" s="174"/>
      <c r="J14" s="172"/>
      <c r="K14" s="174"/>
      <c r="L14" s="173" t="str">
        <f t="shared" si="4"/>
        <v/>
      </c>
      <c r="M14" s="173" t="str">
        <f t="shared" si="5"/>
        <v/>
      </c>
    </row>
    <row r="15" spans="1:13" ht="13.5" customHeight="1" x14ac:dyDescent="0.25">
      <c r="A15" s="135" t="s">
        <v>544</v>
      </c>
      <c r="B15" s="136">
        <v>44273</v>
      </c>
      <c r="C15" s="135" t="s">
        <v>545</v>
      </c>
      <c r="D15" s="231" t="s">
        <v>326</v>
      </c>
      <c r="E15" s="135" t="str">
        <f t="shared" si="0"/>
        <v>Henning</v>
      </c>
      <c r="F15" s="135" t="str">
        <f t="shared" si="1"/>
        <v>Van Wyk</v>
      </c>
      <c r="G15" s="135" t="str">
        <f t="shared" si="2"/>
        <v>Men Seniors</v>
      </c>
      <c r="H15" s="135" t="str">
        <f t="shared" si="3"/>
        <v>Okahandja</v>
      </c>
      <c r="I15" s="174"/>
      <c r="J15" s="174"/>
      <c r="K15" s="174"/>
      <c r="L15" s="173" t="str">
        <f t="shared" si="4"/>
        <v/>
      </c>
      <c r="M15" s="173" t="str">
        <f t="shared" si="5"/>
        <v/>
      </c>
    </row>
    <row r="16" spans="1:13" x14ac:dyDescent="0.2">
      <c r="A16" s="135" t="s">
        <v>544</v>
      </c>
      <c r="B16" s="136">
        <v>44273</v>
      </c>
      <c r="C16" s="135" t="s">
        <v>545</v>
      </c>
      <c r="D16" s="271" t="s">
        <v>477</v>
      </c>
      <c r="E16" s="135" t="str">
        <f t="shared" si="0"/>
        <v>Wenzel</v>
      </c>
      <c r="F16" s="135" t="str">
        <f t="shared" si="1"/>
        <v>Smal</v>
      </c>
      <c r="G16" s="135" t="str">
        <f t="shared" si="2"/>
        <v>Men Seniors</v>
      </c>
      <c r="H16" s="135" t="str">
        <f t="shared" si="3"/>
        <v>Welwitschia</v>
      </c>
      <c r="I16" s="174"/>
      <c r="J16" s="174"/>
      <c r="K16" s="174"/>
      <c r="L16" s="173" t="str">
        <f t="shared" si="4"/>
        <v/>
      </c>
      <c r="M16" s="173" t="str">
        <f t="shared" si="5"/>
        <v/>
      </c>
    </row>
    <row r="17" spans="1:13" ht="13.5" customHeight="1" x14ac:dyDescent="0.2">
      <c r="A17" s="135" t="s">
        <v>544</v>
      </c>
      <c r="B17" s="136">
        <v>44273</v>
      </c>
      <c r="C17" s="135" t="s">
        <v>545</v>
      </c>
      <c r="D17" s="271" t="s">
        <v>216</v>
      </c>
      <c r="E17" s="135" t="str">
        <f t="shared" si="0"/>
        <v>Etienne</v>
      </c>
      <c r="F17" s="135" t="str">
        <f t="shared" si="1"/>
        <v>Stipp</v>
      </c>
      <c r="G17" s="135" t="str">
        <f t="shared" si="2"/>
        <v>Men Seniors</v>
      </c>
      <c r="H17" s="135" t="str">
        <f t="shared" si="3"/>
        <v>Benguella</v>
      </c>
      <c r="I17" s="174"/>
      <c r="J17" s="174"/>
      <c r="K17" s="174"/>
      <c r="L17" s="173" t="str">
        <f t="shared" si="4"/>
        <v/>
      </c>
      <c r="M17" s="173" t="str">
        <f t="shared" si="5"/>
        <v/>
      </c>
    </row>
    <row r="18" spans="1:13" x14ac:dyDescent="0.2">
      <c r="A18" s="135" t="s">
        <v>571</v>
      </c>
      <c r="B18" s="136">
        <v>44274</v>
      </c>
      <c r="C18" s="135" t="s">
        <v>572</v>
      </c>
      <c r="D18" s="271" t="s">
        <v>271</v>
      </c>
      <c r="E18" s="135" t="str">
        <f t="shared" si="0"/>
        <v>Renier</v>
      </c>
      <c r="F18" s="135" t="str">
        <f t="shared" si="1"/>
        <v>Van Zyl</v>
      </c>
      <c r="G18" s="135" t="str">
        <f t="shared" si="2"/>
        <v>Men Seniors</v>
      </c>
      <c r="H18" s="135" t="str">
        <f t="shared" si="3"/>
        <v>Seagull Angling Club Coastal</v>
      </c>
      <c r="I18" s="174"/>
      <c r="J18" s="172"/>
      <c r="K18" s="174"/>
      <c r="L18" s="173" t="str">
        <f t="shared" si="4"/>
        <v/>
      </c>
      <c r="M18" s="173" t="str">
        <f t="shared" si="5"/>
        <v/>
      </c>
    </row>
    <row r="19" spans="1:13" ht="13.5" customHeight="1" x14ac:dyDescent="0.2">
      <c r="A19" s="135" t="s">
        <v>571</v>
      </c>
      <c r="B19" s="136">
        <v>44274</v>
      </c>
      <c r="C19" s="135" t="s">
        <v>572</v>
      </c>
      <c r="D19" s="271" t="s">
        <v>410</v>
      </c>
      <c r="E19" s="135" t="str">
        <f t="shared" si="0"/>
        <v>Hannes</v>
      </c>
      <c r="F19" s="135" t="str">
        <f t="shared" si="1"/>
        <v>DeHaast</v>
      </c>
      <c r="G19" s="135" t="str">
        <f t="shared" si="2"/>
        <v>Men Seniors</v>
      </c>
      <c r="H19" s="135" t="str">
        <f t="shared" si="3"/>
        <v>Otjiwarongo</v>
      </c>
      <c r="I19" s="174"/>
      <c r="J19" s="172"/>
      <c r="K19" s="174"/>
      <c r="L19" s="173" t="str">
        <f t="shared" si="4"/>
        <v/>
      </c>
      <c r="M19" s="173" t="str">
        <f t="shared" si="5"/>
        <v/>
      </c>
    </row>
    <row r="20" spans="1:13" x14ac:dyDescent="0.2">
      <c r="A20" s="135" t="s">
        <v>571</v>
      </c>
      <c r="B20" s="136">
        <v>44274</v>
      </c>
      <c r="C20" s="135" t="s">
        <v>572</v>
      </c>
      <c r="D20" s="271" t="s">
        <v>218</v>
      </c>
      <c r="E20" s="135" t="str">
        <f t="shared" si="0"/>
        <v>Johan</v>
      </c>
      <c r="F20" s="135" t="str">
        <f t="shared" si="1"/>
        <v>Van Wyk</v>
      </c>
      <c r="G20" s="135" t="str">
        <f t="shared" si="2"/>
        <v>Men Seniors</v>
      </c>
      <c r="H20" s="135" t="str">
        <f t="shared" si="3"/>
        <v>Mako</v>
      </c>
      <c r="I20" s="174"/>
      <c r="J20" s="172"/>
      <c r="K20" s="174"/>
      <c r="L20" s="173" t="str">
        <f t="shared" si="4"/>
        <v/>
      </c>
      <c r="M20" s="173" t="str">
        <f t="shared" si="5"/>
        <v/>
      </c>
    </row>
    <row r="21" spans="1:13" x14ac:dyDescent="0.2">
      <c r="A21" s="135" t="s">
        <v>571</v>
      </c>
      <c r="B21" s="136">
        <v>44274</v>
      </c>
      <c r="C21" s="135" t="s">
        <v>572</v>
      </c>
      <c r="D21" s="271" t="s">
        <v>463</v>
      </c>
      <c r="E21" s="135" t="str">
        <f t="shared" si="0"/>
        <v>Johan</v>
      </c>
      <c r="F21" s="135" t="str">
        <f t="shared" si="1"/>
        <v>Van Niekerk</v>
      </c>
      <c r="G21" s="135" t="str">
        <f t="shared" si="2"/>
        <v>Men Seniors</v>
      </c>
      <c r="H21" s="135" t="str">
        <f t="shared" si="3"/>
        <v>Namib Park</v>
      </c>
      <c r="I21" s="174"/>
      <c r="J21" s="174"/>
      <c r="K21" s="174"/>
      <c r="L21" s="173" t="str">
        <f t="shared" si="4"/>
        <v/>
      </c>
      <c r="M21" s="173" t="str">
        <f t="shared" si="5"/>
        <v/>
      </c>
    </row>
    <row r="22" spans="1:13" ht="13.5" customHeight="1" x14ac:dyDescent="0.2">
      <c r="A22" s="135" t="s">
        <v>571</v>
      </c>
      <c r="B22" s="136">
        <v>44274</v>
      </c>
      <c r="C22" s="135" t="s">
        <v>572</v>
      </c>
      <c r="D22" s="271" t="s">
        <v>477</v>
      </c>
      <c r="E22" s="135" t="str">
        <f t="shared" si="0"/>
        <v>Wenzel</v>
      </c>
      <c r="F22" s="135" t="str">
        <f t="shared" si="1"/>
        <v>Smal</v>
      </c>
      <c r="G22" s="135" t="str">
        <f t="shared" si="2"/>
        <v>Men Seniors</v>
      </c>
      <c r="H22" s="135" t="str">
        <f t="shared" si="3"/>
        <v>Welwitschia</v>
      </c>
      <c r="I22" s="174"/>
      <c r="J22" s="172"/>
      <c r="K22" s="174"/>
      <c r="L22" s="173" t="str">
        <f t="shared" si="4"/>
        <v/>
      </c>
      <c r="M22" s="173" t="str">
        <f t="shared" si="5"/>
        <v/>
      </c>
    </row>
    <row r="23" spans="1:13" x14ac:dyDescent="0.2">
      <c r="A23" s="135" t="s">
        <v>571</v>
      </c>
      <c r="B23" s="136">
        <v>44274</v>
      </c>
      <c r="C23" s="135" t="s">
        <v>572</v>
      </c>
      <c r="D23" s="271" t="s">
        <v>266</v>
      </c>
      <c r="E23" s="135" t="str">
        <f t="shared" si="0"/>
        <v>Danie</v>
      </c>
      <c r="F23" s="135" t="str">
        <f t="shared" si="1"/>
        <v>Smith</v>
      </c>
      <c r="G23" s="135" t="str">
        <f t="shared" si="2"/>
        <v>Men Seniors</v>
      </c>
      <c r="H23" s="135" t="str">
        <f t="shared" si="3"/>
        <v>Seagull Angling Club Inland</v>
      </c>
      <c r="I23" s="174"/>
      <c r="J23" s="172"/>
      <c r="K23" s="174"/>
      <c r="L23" s="173" t="str">
        <f t="shared" si="4"/>
        <v/>
      </c>
      <c r="M23" s="173" t="str">
        <f t="shared" si="5"/>
        <v/>
      </c>
    </row>
    <row r="24" spans="1:13" ht="13.5" customHeight="1" x14ac:dyDescent="0.2">
      <c r="A24" s="135" t="s">
        <v>571</v>
      </c>
      <c r="B24" s="136">
        <v>44274</v>
      </c>
      <c r="C24" s="135" t="s">
        <v>572</v>
      </c>
      <c r="D24" s="271" t="s">
        <v>273</v>
      </c>
      <c r="E24" s="135" t="str">
        <f t="shared" si="0"/>
        <v>Martin</v>
      </c>
      <c r="F24" s="135" t="str">
        <f t="shared" si="1"/>
        <v>Gouws</v>
      </c>
      <c r="G24" s="135" t="str">
        <f t="shared" si="2"/>
        <v>Men Seniors</v>
      </c>
      <c r="H24" s="135" t="str">
        <f t="shared" si="3"/>
        <v>Seagull Angling Club Inland</v>
      </c>
      <c r="I24" s="174"/>
      <c r="J24" s="172"/>
      <c r="K24" s="174"/>
      <c r="L24" s="173" t="str">
        <f t="shared" si="4"/>
        <v/>
      </c>
      <c r="M24" s="173" t="str">
        <f t="shared" si="5"/>
        <v/>
      </c>
    </row>
    <row r="25" spans="1:13" ht="13.5" customHeight="1" x14ac:dyDescent="0.2">
      <c r="A25" s="135" t="s">
        <v>571</v>
      </c>
      <c r="B25" s="136">
        <v>44274</v>
      </c>
      <c r="C25" s="135" t="s">
        <v>572</v>
      </c>
      <c r="D25" s="271" t="s">
        <v>479</v>
      </c>
      <c r="E25" s="135" t="str">
        <f t="shared" si="0"/>
        <v>Norman</v>
      </c>
      <c r="F25" s="135" t="str">
        <f t="shared" si="1"/>
        <v>Campbell</v>
      </c>
      <c r="G25" s="135" t="str">
        <f t="shared" si="2"/>
        <v>Men Seniors</v>
      </c>
      <c r="H25" s="135" t="str">
        <f t="shared" si="3"/>
        <v>Benguella</v>
      </c>
      <c r="I25" s="174"/>
      <c r="J25" s="172"/>
      <c r="K25" s="174"/>
      <c r="L25" s="173" t="str">
        <f t="shared" si="4"/>
        <v/>
      </c>
      <c r="M25" s="173" t="str">
        <f t="shared" si="5"/>
        <v/>
      </c>
    </row>
    <row r="26" spans="1:13" ht="13.5" customHeight="1" x14ac:dyDescent="0.2">
      <c r="A26" s="135" t="s">
        <v>571</v>
      </c>
      <c r="B26" s="136">
        <v>44274</v>
      </c>
      <c r="C26" s="135" t="s">
        <v>572</v>
      </c>
      <c r="D26" s="271" t="s">
        <v>329</v>
      </c>
      <c r="E26" s="135" t="str">
        <f t="shared" si="0"/>
        <v>Jean</v>
      </c>
      <c r="F26" s="135" t="str">
        <f t="shared" si="1"/>
        <v>Visser</v>
      </c>
      <c r="G26" s="135" t="str">
        <f t="shared" si="2"/>
        <v>Men Seniors</v>
      </c>
      <c r="H26" s="135" t="str">
        <f t="shared" si="3"/>
        <v>Benguella</v>
      </c>
      <c r="I26" s="174"/>
      <c r="J26" s="172"/>
      <c r="K26" s="174"/>
      <c r="L26" s="173" t="str">
        <f t="shared" si="4"/>
        <v/>
      </c>
      <c r="M26" s="173" t="str">
        <f t="shared" si="5"/>
        <v/>
      </c>
    </row>
    <row r="27" spans="1:13" ht="13.5" customHeight="1" x14ac:dyDescent="0.2">
      <c r="A27" s="135" t="s">
        <v>571</v>
      </c>
      <c r="B27" s="136">
        <v>44274</v>
      </c>
      <c r="C27" s="135" t="s">
        <v>572</v>
      </c>
      <c r="D27" s="271" t="s">
        <v>258</v>
      </c>
      <c r="E27" s="135" t="str">
        <f t="shared" si="0"/>
        <v>Henning</v>
      </c>
      <c r="F27" s="135" t="str">
        <f t="shared" si="1"/>
        <v>Du Plessis</v>
      </c>
      <c r="G27" s="135" t="str">
        <f t="shared" si="2"/>
        <v>Men Seniors</v>
      </c>
      <c r="H27" s="135" t="str">
        <f t="shared" si="3"/>
        <v>Atlantic Angling Club</v>
      </c>
      <c r="I27" s="174"/>
      <c r="J27" s="172"/>
      <c r="K27" s="174"/>
      <c r="L27" s="173" t="str">
        <f t="shared" si="4"/>
        <v/>
      </c>
      <c r="M27" s="173" t="str">
        <f t="shared" si="5"/>
        <v/>
      </c>
    </row>
    <row r="28" spans="1:13" x14ac:dyDescent="0.2">
      <c r="A28" s="135" t="s">
        <v>571</v>
      </c>
      <c r="B28" s="136">
        <v>44274</v>
      </c>
      <c r="C28" s="135" t="s">
        <v>572</v>
      </c>
      <c r="D28" s="271" t="s">
        <v>430</v>
      </c>
      <c r="E28" s="135" t="str">
        <f t="shared" si="0"/>
        <v>Kay</v>
      </c>
      <c r="F28" s="135" t="str">
        <f t="shared" si="1"/>
        <v>Bachran</v>
      </c>
      <c r="G28" s="135" t="str">
        <f t="shared" si="2"/>
        <v>Men U/21</v>
      </c>
      <c r="H28" s="135" t="str">
        <f t="shared" si="3"/>
        <v>Atlantic Angling Club</v>
      </c>
      <c r="I28" s="174"/>
      <c r="J28" s="172"/>
      <c r="K28" s="174"/>
      <c r="L28" s="173" t="str">
        <f t="shared" si="4"/>
        <v/>
      </c>
      <c r="M28" s="173" t="str">
        <f t="shared" si="5"/>
        <v/>
      </c>
    </row>
    <row r="29" spans="1:13" ht="13.5" customHeight="1" x14ac:dyDescent="0.2">
      <c r="A29" s="135" t="s">
        <v>571</v>
      </c>
      <c r="B29" s="136">
        <v>44274</v>
      </c>
      <c r="C29" s="135" t="s">
        <v>572</v>
      </c>
      <c r="D29" s="271" t="s">
        <v>252</v>
      </c>
      <c r="E29" s="135" t="str">
        <f t="shared" si="0"/>
        <v>Jan</v>
      </c>
      <c r="F29" s="135" t="str">
        <f t="shared" si="1"/>
        <v>Heath</v>
      </c>
      <c r="G29" s="135" t="str">
        <f t="shared" si="2"/>
        <v>Men Seniors</v>
      </c>
      <c r="H29" s="135" t="str">
        <f t="shared" si="3"/>
        <v>Steenbras</v>
      </c>
      <c r="I29" s="174"/>
      <c r="J29" s="172"/>
      <c r="K29" s="174"/>
      <c r="L29" s="173" t="str">
        <f t="shared" si="4"/>
        <v/>
      </c>
      <c r="M29" s="173" t="str">
        <f t="shared" si="5"/>
        <v/>
      </c>
    </row>
    <row r="30" spans="1:13" ht="13.5" customHeight="1" x14ac:dyDescent="0.2">
      <c r="A30" s="135" t="s">
        <v>571</v>
      </c>
      <c r="B30" s="136">
        <v>44274</v>
      </c>
      <c r="C30" s="135" t="s">
        <v>572</v>
      </c>
      <c r="D30" s="271" t="s">
        <v>253</v>
      </c>
      <c r="E30" s="135" t="str">
        <f t="shared" si="0"/>
        <v>Michael</v>
      </c>
      <c r="F30" s="135" t="str">
        <f t="shared" si="1"/>
        <v>Durant</v>
      </c>
      <c r="G30" s="135" t="str">
        <f t="shared" si="2"/>
        <v>Men Seniors</v>
      </c>
      <c r="H30" s="135" t="str">
        <f t="shared" si="3"/>
        <v>Steenbras</v>
      </c>
      <c r="I30" s="174"/>
      <c r="J30" s="172"/>
      <c r="K30" s="174"/>
      <c r="L30" s="173" t="str">
        <f t="shared" si="4"/>
        <v/>
      </c>
      <c r="M30" s="173" t="str">
        <f t="shared" si="5"/>
        <v/>
      </c>
    </row>
    <row r="31" spans="1:13" hidden="1" x14ac:dyDescent="0.2">
      <c r="A31" s="135" t="s">
        <v>544</v>
      </c>
      <c r="B31" s="136">
        <v>44273</v>
      </c>
      <c r="C31" s="135" t="s">
        <v>545</v>
      </c>
      <c r="D31" s="230" t="s">
        <v>455</v>
      </c>
      <c r="E31" s="135" t="str">
        <f t="shared" si="0"/>
        <v>Sven</v>
      </c>
      <c r="F31" s="135" t="str">
        <f t="shared" si="1"/>
        <v>Welzig</v>
      </c>
      <c r="G31" s="135" t="str">
        <f t="shared" si="2"/>
        <v>Men U/16</v>
      </c>
      <c r="H31" s="135" t="str">
        <f t="shared" si="3"/>
        <v>Atlantic Angling Club</v>
      </c>
      <c r="I31" s="174"/>
      <c r="J31" s="172" t="s">
        <v>376</v>
      </c>
      <c r="K31" s="174">
        <v>164</v>
      </c>
      <c r="L31" s="173">
        <f t="shared" si="4"/>
        <v>23.6</v>
      </c>
      <c r="M31" s="173">
        <f t="shared" si="5"/>
        <v>23.6</v>
      </c>
    </row>
    <row r="32" spans="1:13" ht="13.5" customHeight="1" x14ac:dyDescent="0.2">
      <c r="A32" s="135" t="s">
        <v>571</v>
      </c>
      <c r="B32" s="136">
        <v>44274</v>
      </c>
      <c r="C32" s="135" t="s">
        <v>572</v>
      </c>
      <c r="D32" s="271" t="s">
        <v>229</v>
      </c>
      <c r="E32" s="135" t="str">
        <f t="shared" si="0"/>
        <v>Burger</v>
      </c>
      <c r="F32" s="135" t="str">
        <f t="shared" si="1"/>
        <v>Van Taak</v>
      </c>
      <c r="G32" s="135" t="str">
        <f t="shared" si="2"/>
        <v>Men Seniors</v>
      </c>
      <c r="H32" s="135" t="str">
        <f t="shared" si="3"/>
        <v>Steenbras</v>
      </c>
      <c r="I32" s="174"/>
      <c r="J32" s="172"/>
      <c r="K32" s="174"/>
      <c r="L32" s="173" t="str">
        <f t="shared" si="4"/>
        <v/>
      </c>
      <c r="M32" s="173" t="str">
        <f t="shared" si="5"/>
        <v/>
      </c>
    </row>
    <row r="33" spans="1:13" ht="13.5" customHeight="1" x14ac:dyDescent="0.2">
      <c r="A33" s="135" t="s">
        <v>571</v>
      </c>
      <c r="B33" s="136">
        <v>44274</v>
      </c>
      <c r="C33" s="135" t="s">
        <v>572</v>
      </c>
      <c r="D33" s="271" t="s">
        <v>259</v>
      </c>
      <c r="E33" s="135" t="str">
        <f t="shared" si="0"/>
        <v>Dirk</v>
      </c>
      <c r="F33" s="135" t="str">
        <f t="shared" si="1"/>
        <v>Hansen</v>
      </c>
      <c r="G33" s="135" t="str">
        <f t="shared" si="2"/>
        <v>Men Seniors</v>
      </c>
      <c r="H33" s="135" t="str">
        <f t="shared" si="3"/>
        <v>Steenbras</v>
      </c>
      <c r="I33" s="174"/>
      <c r="J33" s="172"/>
      <c r="K33" s="174"/>
      <c r="L33" s="173" t="str">
        <f t="shared" si="4"/>
        <v/>
      </c>
      <c r="M33" s="173" t="str">
        <f t="shared" si="5"/>
        <v/>
      </c>
    </row>
    <row r="34" spans="1:13" ht="13.5" customHeight="1" x14ac:dyDescent="0.2">
      <c r="A34" s="135" t="s">
        <v>571</v>
      </c>
      <c r="B34" s="136">
        <v>44274</v>
      </c>
      <c r="C34" s="135" t="s">
        <v>572</v>
      </c>
      <c r="D34" s="271" t="s">
        <v>468</v>
      </c>
      <c r="E34" s="135" t="str">
        <f t="shared" si="0"/>
        <v>Herman</v>
      </c>
      <c r="F34" s="135" t="str">
        <f t="shared" si="1"/>
        <v>Swanepoel</v>
      </c>
      <c r="G34" s="135" t="str">
        <f t="shared" si="2"/>
        <v>Men Seniors</v>
      </c>
      <c r="H34" s="135" t="str">
        <f t="shared" si="3"/>
        <v>Steenbras</v>
      </c>
      <c r="I34" s="174"/>
      <c r="J34" s="172"/>
      <c r="K34" s="174"/>
      <c r="L34" s="173" t="str">
        <f t="shared" si="4"/>
        <v/>
      </c>
      <c r="M34" s="173" t="str">
        <f t="shared" si="5"/>
        <v/>
      </c>
    </row>
    <row r="35" spans="1:13" ht="13.5" customHeight="1" x14ac:dyDescent="0.2">
      <c r="A35" s="135" t="s">
        <v>571</v>
      </c>
      <c r="B35" s="136">
        <v>44274</v>
      </c>
      <c r="C35" s="135" t="s">
        <v>572</v>
      </c>
      <c r="D35" s="271" t="s">
        <v>215</v>
      </c>
      <c r="E35" s="135" t="str">
        <f t="shared" si="0"/>
        <v>Johan</v>
      </c>
      <c r="F35" s="135" t="str">
        <f t="shared" si="1"/>
        <v>Agenbag</v>
      </c>
      <c r="G35" s="135" t="str">
        <f t="shared" si="2"/>
        <v>Men Seniors</v>
      </c>
      <c r="H35" s="135" t="str">
        <f t="shared" si="3"/>
        <v>Henties Bay</v>
      </c>
      <c r="I35" s="174"/>
      <c r="J35" s="174"/>
      <c r="K35" s="174"/>
      <c r="L35" s="173" t="str">
        <f t="shared" si="4"/>
        <v/>
      </c>
      <c r="M35" s="173" t="str">
        <f t="shared" si="5"/>
        <v/>
      </c>
    </row>
    <row r="36" spans="1:13" ht="13.5" customHeight="1" x14ac:dyDescent="0.2">
      <c r="A36" s="135" t="s">
        <v>571</v>
      </c>
      <c r="B36" s="136">
        <v>44274</v>
      </c>
      <c r="C36" s="135" t="s">
        <v>572</v>
      </c>
      <c r="D36" s="271" t="s">
        <v>330</v>
      </c>
      <c r="E36" s="135" t="str">
        <f t="shared" si="0"/>
        <v>Armand</v>
      </c>
      <c r="F36" s="135" t="str">
        <f t="shared" si="1"/>
        <v>Fourie</v>
      </c>
      <c r="G36" s="135" t="str">
        <f t="shared" si="2"/>
        <v>Men Seniors</v>
      </c>
      <c r="H36" s="135" t="str">
        <f t="shared" si="3"/>
        <v>Okahandja</v>
      </c>
      <c r="I36" s="174"/>
      <c r="J36" s="172"/>
      <c r="K36" s="174"/>
      <c r="L36" s="173" t="str">
        <f t="shared" si="4"/>
        <v/>
      </c>
      <c r="M36" s="173" t="str">
        <f t="shared" si="5"/>
        <v/>
      </c>
    </row>
    <row r="37" spans="1:13" x14ac:dyDescent="0.2">
      <c r="A37" s="135" t="s">
        <v>573</v>
      </c>
      <c r="B37" s="136">
        <v>44275</v>
      </c>
      <c r="C37" s="135" t="s">
        <v>574</v>
      </c>
      <c r="D37" s="271" t="s">
        <v>208</v>
      </c>
      <c r="E37" s="135" t="str">
        <f t="shared" si="0"/>
        <v>Johan</v>
      </c>
      <c r="F37" s="135" t="str">
        <f t="shared" si="1"/>
        <v>Mostert</v>
      </c>
      <c r="G37" s="135" t="str">
        <f t="shared" si="2"/>
        <v>Men Seniors</v>
      </c>
      <c r="H37" s="135" t="str">
        <f t="shared" si="3"/>
        <v>Atlantic Angling Club</v>
      </c>
      <c r="I37" s="174"/>
      <c r="J37" s="172"/>
      <c r="K37" s="174"/>
      <c r="L37" s="173" t="str">
        <f t="shared" si="4"/>
        <v/>
      </c>
      <c r="M37" s="173" t="str">
        <f t="shared" si="5"/>
        <v/>
      </c>
    </row>
    <row r="38" spans="1:13" x14ac:dyDescent="0.2">
      <c r="A38" s="135" t="s">
        <v>573</v>
      </c>
      <c r="B38" s="136">
        <v>44275</v>
      </c>
      <c r="C38" s="135" t="s">
        <v>574</v>
      </c>
      <c r="D38" s="271" t="s">
        <v>566</v>
      </c>
      <c r="E38" s="135" t="str">
        <f t="shared" si="0"/>
        <v>Corne</v>
      </c>
      <c r="F38" s="135" t="str">
        <f t="shared" si="1"/>
        <v>Van Niekerk</v>
      </c>
      <c r="G38" s="135" t="str">
        <f t="shared" si="2"/>
        <v>Men Seniors</v>
      </c>
      <c r="H38" s="135" t="str">
        <f t="shared" si="3"/>
        <v>Penguin</v>
      </c>
      <c r="I38" s="174"/>
      <c r="J38" s="174"/>
      <c r="K38" s="174"/>
      <c r="L38" s="173" t="str">
        <f t="shared" si="4"/>
        <v/>
      </c>
      <c r="M38" s="173" t="str">
        <f t="shared" si="5"/>
        <v/>
      </c>
    </row>
    <row r="39" spans="1:13" x14ac:dyDescent="0.2">
      <c r="A39" s="135" t="s">
        <v>573</v>
      </c>
      <c r="B39" s="136">
        <v>44275</v>
      </c>
      <c r="C39" s="135" t="s">
        <v>574</v>
      </c>
      <c r="D39" s="271" t="s">
        <v>466</v>
      </c>
      <c r="E39" s="135" t="str">
        <f t="shared" si="0"/>
        <v>Danie</v>
      </c>
      <c r="F39" s="135" t="str">
        <f t="shared" si="1"/>
        <v>Van Wyk</v>
      </c>
      <c r="G39" s="135" t="str">
        <f t="shared" si="2"/>
        <v>Men Seniors</v>
      </c>
      <c r="H39" s="135" t="str">
        <f t="shared" si="3"/>
        <v>Okahandja</v>
      </c>
      <c r="I39" s="174"/>
      <c r="J39" s="172"/>
      <c r="K39" s="174"/>
      <c r="L39" s="173" t="str">
        <f t="shared" si="4"/>
        <v/>
      </c>
      <c r="M39" s="173" t="str">
        <f t="shared" si="5"/>
        <v/>
      </c>
    </row>
    <row r="40" spans="1:13" x14ac:dyDescent="0.2">
      <c r="A40" s="135" t="s">
        <v>573</v>
      </c>
      <c r="B40" s="136">
        <v>44275</v>
      </c>
      <c r="C40" s="135" t="s">
        <v>574</v>
      </c>
      <c r="D40" s="271" t="s">
        <v>271</v>
      </c>
      <c r="E40" s="135" t="str">
        <f t="shared" si="0"/>
        <v>Renier</v>
      </c>
      <c r="F40" s="135" t="str">
        <f t="shared" si="1"/>
        <v>Van Zyl</v>
      </c>
      <c r="G40" s="135" t="str">
        <f t="shared" si="2"/>
        <v>Men Seniors</v>
      </c>
      <c r="H40" s="135" t="str">
        <f t="shared" si="3"/>
        <v>Seagull Angling Club Coastal</v>
      </c>
      <c r="I40" s="174"/>
      <c r="J40" s="174"/>
      <c r="K40" s="174"/>
      <c r="L40" s="173" t="str">
        <f t="shared" si="4"/>
        <v/>
      </c>
      <c r="M40" s="173" t="str">
        <f t="shared" si="5"/>
        <v/>
      </c>
    </row>
    <row r="41" spans="1:13" x14ac:dyDescent="0.2">
      <c r="A41" s="135" t="s">
        <v>544</v>
      </c>
      <c r="B41" s="136">
        <v>44273</v>
      </c>
      <c r="C41" s="135" t="s">
        <v>545</v>
      </c>
      <c r="D41" s="230" t="s">
        <v>467</v>
      </c>
      <c r="E41" s="135" t="str">
        <f t="shared" si="0"/>
        <v>Lindie</v>
      </c>
      <c r="F41" s="135" t="str">
        <f t="shared" si="1"/>
        <v>Barnhard</v>
      </c>
      <c r="G41" s="135" t="str">
        <f t="shared" si="2"/>
        <v>Ladies Senior</v>
      </c>
      <c r="H41" s="135" t="str">
        <f t="shared" si="3"/>
        <v>Penguin</v>
      </c>
      <c r="I41" s="174"/>
      <c r="J41" s="172"/>
      <c r="K41" s="174"/>
      <c r="L41" s="173" t="str">
        <f t="shared" si="4"/>
        <v/>
      </c>
      <c r="M41" s="173" t="str">
        <f t="shared" si="5"/>
        <v/>
      </c>
    </row>
    <row r="42" spans="1:13" x14ac:dyDescent="0.2">
      <c r="A42" s="135" t="s">
        <v>573</v>
      </c>
      <c r="B42" s="136">
        <v>44275</v>
      </c>
      <c r="C42" s="135" t="s">
        <v>574</v>
      </c>
      <c r="D42" s="271" t="s">
        <v>227</v>
      </c>
      <c r="E42" s="135" t="str">
        <f t="shared" si="0"/>
        <v>Hendrik</v>
      </c>
      <c r="F42" s="135" t="str">
        <f t="shared" si="1"/>
        <v>Dry</v>
      </c>
      <c r="G42" s="135" t="str">
        <f t="shared" si="2"/>
        <v>Men Seniors</v>
      </c>
      <c r="H42" s="135" t="str">
        <f t="shared" si="3"/>
        <v>Mako</v>
      </c>
      <c r="I42" s="174"/>
      <c r="J42" s="172"/>
      <c r="K42" s="174"/>
      <c r="L42" s="173" t="str">
        <f t="shared" si="4"/>
        <v/>
      </c>
      <c r="M42" s="173" t="str">
        <f t="shared" si="5"/>
        <v/>
      </c>
    </row>
    <row r="43" spans="1:13" ht="13.5" customHeight="1" x14ac:dyDescent="0.2">
      <c r="A43" s="135" t="s">
        <v>573</v>
      </c>
      <c r="B43" s="136">
        <v>44275</v>
      </c>
      <c r="C43" s="135" t="s">
        <v>574</v>
      </c>
      <c r="D43" s="271" t="s">
        <v>463</v>
      </c>
      <c r="E43" s="135" t="str">
        <f t="shared" si="0"/>
        <v>Johan</v>
      </c>
      <c r="F43" s="135" t="str">
        <f t="shared" si="1"/>
        <v>Van Niekerk</v>
      </c>
      <c r="G43" s="135" t="str">
        <f t="shared" si="2"/>
        <v>Men Seniors</v>
      </c>
      <c r="H43" s="135" t="str">
        <f t="shared" si="3"/>
        <v>Namib Park</v>
      </c>
      <c r="I43" s="174"/>
      <c r="J43" s="172"/>
      <c r="K43" s="174"/>
      <c r="L43" s="173" t="str">
        <f t="shared" si="4"/>
        <v/>
      </c>
      <c r="M43" s="173" t="str">
        <f t="shared" si="5"/>
        <v/>
      </c>
    </row>
    <row r="44" spans="1:13" x14ac:dyDescent="0.2">
      <c r="A44" s="135" t="s">
        <v>573</v>
      </c>
      <c r="B44" s="136">
        <v>44275</v>
      </c>
      <c r="C44" s="135" t="s">
        <v>574</v>
      </c>
      <c r="D44" s="271" t="s">
        <v>245</v>
      </c>
      <c r="E44" s="135" t="str">
        <f t="shared" si="0"/>
        <v>Stephan</v>
      </c>
      <c r="F44" s="135" t="str">
        <f t="shared" si="1"/>
        <v>Swanepoel</v>
      </c>
      <c r="G44" s="135" t="str">
        <f t="shared" si="2"/>
        <v>Men Seniors</v>
      </c>
      <c r="H44" s="135" t="str">
        <f t="shared" si="3"/>
        <v>Namib Park</v>
      </c>
      <c r="I44" s="174"/>
      <c r="J44" s="174"/>
      <c r="K44" s="174"/>
      <c r="L44" s="173" t="str">
        <f t="shared" si="4"/>
        <v/>
      </c>
      <c r="M44" s="173" t="str">
        <f t="shared" si="5"/>
        <v/>
      </c>
    </row>
    <row r="45" spans="1:13" x14ac:dyDescent="0.2">
      <c r="A45" s="135" t="s">
        <v>573</v>
      </c>
      <c r="B45" s="136">
        <v>44275</v>
      </c>
      <c r="C45" s="135" t="s">
        <v>574</v>
      </c>
      <c r="D45" s="271" t="s">
        <v>319</v>
      </c>
      <c r="E45" s="135" t="str">
        <f t="shared" si="0"/>
        <v>Francois</v>
      </c>
      <c r="F45" s="135" t="str">
        <f t="shared" si="1"/>
        <v>Du Plessis</v>
      </c>
      <c r="G45" s="135" t="str">
        <f t="shared" si="2"/>
        <v>Men Seniors</v>
      </c>
      <c r="H45" s="135" t="str">
        <f t="shared" si="3"/>
        <v>Otjiwarongo</v>
      </c>
      <c r="I45" s="174"/>
      <c r="J45" s="172"/>
      <c r="K45" s="174"/>
      <c r="L45" s="173" t="str">
        <f t="shared" si="4"/>
        <v/>
      </c>
      <c r="M45" s="173" t="str">
        <f t="shared" si="5"/>
        <v/>
      </c>
    </row>
    <row r="46" spans="1:13" x14ac:dyDescent="0.2">
      <c r="A46" s="135" t="s">
        <v>573</v>
      </c>
      <c r="B46" s="136">
        <v>44275</v>
      </c>
      <c r="C46" s="135" t="s">
        <v>574</v>
      </c>
      <c r="D46" s="271" t="s">
        <v>270</v>
      </c>
      <c r="E46" s="135" t="str">
        <f t="shared" si="0"/>
        <v>Org</v>
      </c>
      <c r="F46" s="135" t="str">
        <f t="shared" si="1"/>
        <v>Van Rensburg</v>
      </c>
      <c r="G46" s="135" t="str">
        <f t="shared" si="2"/>
        <v>Men Seniors</v>
      </c>
      <c r="H46" s="135" t="str">
        <f t="shared" si="3"/>
        <v>Otjiwarongo</v>
      </c>
      <c r="I46" s="174"/>
      <c r="J46" s="172"/>
      <c r="K46" s="174"/>
      <c r="L46" s="173" t="str">
        <f t="shared" si="4"/>
        <v/>
      </c>
      <c r="M46" s="173" t="str">
        <f t="shared" si="5"/>
        <v/>
      </c>
    </row>
    <row r="47" spans="1:13" x14ac:dyDescent="0.2">
      <c r="A47" s="135" t="s">
        <v>571</v>
      </c>
      <c r="B47" s="136">
        <v>44274</v>
      </c>
      <c r="C47" s="135" t="s">
        <v>572</v>
      </c>
      <c r="D47" s="271" t="s">
        <v>467</v>
      </c>
      <c r="E47" s="135" t="str">
        <f t="shared" si="0"/>
        <v>Lindie</v>
      </c>
      <c r="F47" s="135" t="str">
        <f t="shared" si="1"/>
        <v>Barnhard</v>
      </c>
      <c r="G47" s="135" t="str">
        <f t="shared" si="2"/>
        <v>Ladies Senior</v>
      </c>
      <c r="H47" s="135" t="str">
        <f t="shared" si="3"/>
        <v>Penguin</v>
      </c>
      <c r="I47" s="174"/>
      <c r="J47" s="172"/>
      <c r="K47" s="174"/>
      <c r="L47" s="173" t="str">
        <f t="shared" si="4"/>
        <v/>
      </c>
      <c r="M47" s="173" t="str">
        <f t="shared" si="5"/>
        <v/>
      </c>
    </row>
    <row r="48" spans="1:13" x14ac:dyDescent="0.2">
      <c r="A48" s="135" t="s">
        <v>573</v>
      </c>
      <c r="B48" s="136">
        <v>44275</v>
      </c>
      <c r="C48" s="135" t="s">
        <v>574</v>
      </c>
      <c r="D48" s="271" t="s">
        <v>457</v>
      </c>
      <c r="E48" s="135" t="str">
        <f t="shared" si="0"/>
        <v>Wallace</v>
      </c>
      <c r="F48" s="135" t="str">
        <f t="shared" si="1"/>
        <v>Shepperson</v>
      </c>
      <c r="G48" s="135" t="str">
        <f t="shared" si="2"/>
        <v>Men Seniors</v>
      </c>
      <c r="H48" s="135" t="str">
        <f t="shared" si="3"/>
        <v>Steenbras</v>
      </c>
      <c r="I48" s="174"/>
      <c r="J48" s="174"/>
      <c r="K48" s="174"/>
      <c r="L48" s="173" t="str">
        <f t="shared" si="4"/>
        <v/>
      </c>
      <c r="M48" s="173" t="str">
        <f t="shared" si="5"/>
        <v/>
      </c>
    </row>
    <row r="49" spans="1:13" x14ac:dyDescent="0.2">
      <c r="A49" s="135" t="s">
        <v>573</v>
      </c>
      <c r="B49" s="136">
        <v>44275</v>
      </c>
      <c r="C49" s="135" t="s">
        <v>574</v>
      </c>
      <c r="D49" s="271" t="s">
        <v>468</v>
      </c>
      <c r="E49" s="135" t="str">
        <f t="shared" si="0"/>
        <v>Herman</v>
      </c>
      <c r="F49" s="135" t="str">
        <f t="shared" si="1"/>
        <v>Swanepoel</v>
      </c>
      <c r="G49" s="135" t="str">
        <f t="shared" si="2"/>
        <v>Men Seniors</v>
      </c>
      <c r="H49" s="135" t="str">
        <f t="shared" si="3"/>
        <v>Steenbras</v>
      </c>
      <c r="I49" s="174"/>
      <c r="J49" s="172"/>
      <c r="K49" s="174"/>
      <c r="L49" s="173" t="str">
        <f t="shared" si="4"/>
        <v/>
      </c>
      <c r="M49" s="173" t="str">
        <f t="shared" si="5"/>
        <v/>
      </c>
    </row>
    <row r="50" spans="1:13" x14ac:dyDescent="0.2">
      <c r="A50" s="135" t="s">
        <v>573</v>
      </c>
      <c r="B50" s="136">
        <v>44275</v>
      </c>
      <c r="C50" s="135" t="s">
        <v>574</v>
      </c>
      <c r="D50" s="271" t="s">
        <v>252</v>
      </c>
      <c r="E50" s="135" t="str">
        <f t="shared" si="0"/>
        <v>Jan</v>
      </c>
      <c r="F50" s="135" t="str">
        <f t="shared" si="1"/>
        <v>Heath</v>
      </c>
      <c r="G50" s="135" t="str">
        <f t="shared" si="2"/>
        <v>Men Seniors</v>
      </c>
      <c r="H50" s="135" t="str">
        <f t="shared" si="3"/>
        <v>Steenbras</v>
      </c>
      <c r="I50" s="174"/>
      <c r="J50" s="172"/>
      <c r="K50" s="174"/>
      <c r="L50" s="173" t="str">
        <f t="shared" si="4"/>
        <v/>
      </c>
      <c r="M50" s="173" t="str">
        <f t="shared" si="5"/>
        <v/>
      </c>
    </row>
    <row r="51" spans="1:13" hidden="1" x14ac:dyDescent="0.2">
      <c r="A51" s="135" t="s">
        <v>571</v>
      </c>
      <c r="B51" s="136">
        <v>44274</v>
      </c>
      <c r="C51" s="135" t="s">
        <v>572</v>
      </c>
      <c r="D51" s="271" t="s">
        <v>208</v>
      </c>
      <c r="E51" s="135" t="str">
        <f t="shared" si="0"/>
        <v>Johan</v>
      </c>
      <c r="F51" s="135" t="str">
        <f t="shared" si="1"/>
        <v>Mostert</v>
      </c>
      <c r="G51" s="135" t="str">
        <f t="shared" si="2"/>
        <v>Men Seniors</v>
      </c>
      <c r="H51" s="135" t="str">
        <f t="shared" si="3"/>
        <v>Atlantic Angling Club</v>
      </c>
      <c r="I51" s="174"/>
      <c r="J51" s="174" t="s">
        <v>370</v>
      </c>
      <c r="K51" s="174">
        <v>190</v>
      </c>
      <c r="L51" s="173">
        <f t="shared" si="4"/>
        <v>95.9</v>
      </c>
      <c r="M51" s="173">
        <f t="shared" si="5"/>
        <v>95.9</v>
      </c>
    </row>
    <row r="52" spans="1:13" hidden="1" x14ac:dyDescent="0.2">
      <c r="A52" s="135" t="s">
        <v>573</v>
      </c>
      <c r="B52" s="136">
        <v>44275</v>
      </c>
      <c r="C52" s="135" t="s">
        <v>574</v>
      </c>
      <c r="D52" s="271" t="s">
        <v>212</v>
      </c>
      <c r="E52" s="135" t="str">
        <f t="shared" si="0"/>
        <v>Morne</v>
      </c>
      <c r="F52" s="135" t="str">
        <f t="shared" si="1"/>
        <v>Horn</v>
      </c>
      <c r="G52" s="135" t="str">
        <f t="shared" si="2"/>
        <v>Men Seniors</v>
      </c>
      <c r="H52" s="135" t="str">
        <f t="shared" si="3"/>
        <v>Penguin</v>
      </c>
      <c r="I52" s="174"/>
      <c r="J52" s="174" t="s">
        <v>370</v>
      </c>
      <c r="K52" s="174">
        <v>164</v>
      </c>
      <c r="L52" s="173">
        <f t="shared" si="4"/>
        <v>60.4</v>
      </c>
      <c r="M52" s="173">
        <f t="shared" si="5"/>
        <v>60.4</v>
      </c>
    </row>
    <row r="53" spans="1:13" hidden="1" x14ac:dyDescent="0.2">
      <c r="A53" s="135" t="s">
        <v>571</v>
      </c>
      <c r="B53" s="136">
        <v>44274</v>
      </c>
      <c r="C53" s="135" t="s">
        <v>572</v>
      </c>
      <c r="D53" s="271" t="s">
        <v>210</v>
      </c>
      <c r="E53" s="135" t="str">
        <f t="shared" si="0"/>
        <v>Willem</v>
      </c>
      <c r="F53" s="135" t="str">
        <f t="shared" si="1"/>
        <v>Steyn</v>
      </c>
      <c r="G53" s="135" t="str">
        <f t="shared" si="2"/>
        <v>Men Seniors</v>
      </c>
      <c r="H53" s="135" t="str">
        <f t="shared" si="3"/>
        <v>Welwitschia</v>
      </c>
      <c r="I53" s="174"/>
      <c r="J53" s="172" t="s">
        <v>370</v>
      </c>
      <c r="K53" s="174">
        <v>162</v>
      </c>
      <c r="L53" s="173">
        <f t="shared" si="4"/>
        <v>58.2</v>
      </c>
      <c r="M53" s="173">
        <f t="shared" si="5"/>
        <v>58.2</v>
      </c>
    </row>
    <row r="54" spans="1:13" ht="13.5" hidden="1" customHeight="1" x14ac:dyDescent="0.25">
      <c r="A54" s="135" t="s">
        <v>544</v>
      </c>
      <c r="B54" s="136">
        <v>44273</v>
      </c>
      <c r="C54" s="135" t="s">
        <v>545</v>
      </c>
      <c r="D54" s="231" t="s">
        <v>251</v>
      </c>
      <c r="E54" s="135" t="str">
        <f t="shared" si="0"/>
        <v>Chris Junior</v>
      </c>
      <c r="F54" s="135" t="str">
        <f t="shared" si="1"/>
        <v>Orffer</v>
      </c>
      <c r="G54" s="135" t="str">
        <f t="shared" si="2"/>
        <v>Men Seniors</v>
      </c>
      <c r="H54" s="135" t="str">
        <f t="shared" si="3"/>
        <v>Penguin</v>
      </c>
      <c r="I54" s="174"/>
      <c r="J54" s="172" t="s">
        <v>371</v>
      </c>
      <c r="K54" s="174">
        <v>160</v>
      </c>
      <c r="L54" s="173">
        <f t="shared" si="4"/>
        <v>53.6</v>
      </c>
      <c r="M54" s="173">
        <f t="shared" si="5"/>
        <v>53.6</v>
      </c>
    </row>
    <row r="55" spans="1:13" hidden="1" x14ac:dyDescent="0.2">
      <c r="A55" s="135" t="s">
        <v>571</v>
      </c>
      <c r="B55" s="136">
        <v>44274</v>
      </c>
      <c r="C55" s="135" t="s">
        <v>572</v>
      </c>
      <c r="D55" s="271" t="s">
        <v>207</v>
      </c>
      <c r="E55" s="135" t="str">
        <f t="shared" si="0"/>
        <v>Andre</v>
      </c>
      <c r="F55" s="135" t="str">
        <f t="shared" si="1"/>
        <v>Coetzee</v>
      </c>
      <c r="G55" s="135" t="str">
        <f t="shared" si="2"/>
        <v>Men Seniors</v>
      </c>
      <c r="H55" s="135" t="str">
        <f t="shared" si="3"/>
        <v>Namib Park</v>
      </c>
      <c r="I55" s="174"/>
      <c r="J55" s="172" t="s">
        <v>371</v>
      </c>
      <c r="K55" s="174">
        <v>157</v>
      </c>
      <c r="L55" s="173">
        <f t="shared" si="4"/>
        <v>50.6</v>
      </c>
      <c r="M55" s="173">
        <f t="shared" si="5"/>
        <v>50.6</v>
      </c>
    </row>
    <row r="56" spans="1:13" ht="13.5" hidden="1" customHeight="1" x14ac:dyDescent="0.25">
      <c r="A56" s="135" t="s">
        <v>544</v>
      </c>
      <c r="B56" s="136">
        <v>44273</v>
      </c>
      <c r="C56" s="135" t="s">
        <v>545</v>
      </c>
      <c r="D56" s="231" t="s">
        <v>412</v>
      </c>
      <c r="E56" s="135" t="str">
        <f t="shared" si="0"/>
        <v>Johannes</v>
      </c>
      <c r="F56" s="135" t="str">
        <f t="shared" si="1"/>
        <v>Kotze</v>
      </c>
      <c r="G56" s="135" t="str">
        <f t="shared" si="2"/>
        <v>Men Seniors</v>
      </c>
      <c r="H56" s="135" t="str">
        <f t="shared" si="3"/>
        <v>Okahandja</v>
      </c>
      <c r="I56" s="174"/>
      <c r="J56" s="172" t="s">
        <v>370</v>
      </c>
      <c r="K56" s="174">
        <v>150</v>
      </c>
      <c r="L56" s="173">
        <f t="shared" si="4"/>
        <v>45.7</v>
      </c>
      <c r="M56" s="173">
        <f t="shared" si="5"/>
        <v>45.7</v>
      </c>
    </row>
    <row r="57" spans="1:13" ht="13.5" hidden="1" customHeight="1" x14ac:dyDescent="0.25">
      <c r="A57" s="135" t="s">
        <v>544</v>
      </c>
      <c r="B57" s="136">
        <v>44273</v>
      </c>
      <c r="C57" s="135" t="s">
        <v>545</v>
      </c>
      <c r="D57" s="231" t="s">
        <v>327</v>
      </c>
      <c r="E57" s="135" t="str">
        <f t="shared" si="0"/>
        <v>Martinus</v>
      </c>
      <c r="F57" s="135" t="str">
        <f t="shared" si="1"/>
        <v>Venter</v>
      </c>
      <c r="G57" s="135" t="str">
        <f t="shared" si="2"/>
        <v>Men Seniors</v>
      </c>
      <c r="H57" s="135" t="str">
        <f t="shared" si="3"/>
        <v>Otjiwarongo</v>
      </c>
      <c r="I57" s="174"/>
      <c r="J57" s="172" t="s">
        <v>375</v>
      </c>
      <c r="K57" s="174">
        <v>147</v>
      </c>
      <c r="L57" s="173">
        <f t="shared" si="4"/>
        <v>42.4</v>
      </c>
      <c r="M57" s="173">
        <f t="shared" si="5"/>
        <v>42.4</v>
      </c>
    </row>
    <row r="58" spans="1:13" ht="13.5" hidden="1" customHeight="1" x14ac:dyDescent="0.2">
      <c r="A58" s="135" t="s">
        <v>571</v>
      </c>
      <c r="B58" s="136">
        <v>44274</v>
      </c>
      <c r="C58" s="135" t="s">
        <v>572</v>
      </c>
      <c r="D58" s="271" t="s">
        <v>464</v>
      </c>
      <c r="E58" s="135" t="str">
        <f t="shared" si="0"/>
        <v>Ivan</v>
      </c>
      <c r="F58" s="135" t="str">
        <f t="shared" si="1"/>
        <v>Kotze</v>
      </c>
      <c r="G58" s="135" t="str">
        <f t="shared" si="2"/>
        <v>Men Seniors</v>
      </c>
      <c r="H58" s="135" t="str">
        <f t="shared" si="3"/>
        <v>Seagull Angling Club Inland</v>
      </c>
      <c r="I58" s="174"/>
      <c r="J58" s="172" t="s">
        <v>370</v>
      </c>
      <c r="K58" s="174">
        <v>144</v>
      </c>
      <c r="L58" s="173">
        <f t="shared" si="4"/>
        <v>40.200000000000003</v>
      </c>
      <c r="M58" s="173">
        <f t="shared" si="5"/>
        <v>40.200000000000003</v>
      </c>
    </row>
    <row r="59" spans="1:13" hidden="1" x14ac:dyDescent="0.2">
      <c r="A59" s="135" t="s">
        <v>544</v>
      </c>
      <c r="B59" s="136">
        <v>44273</v>
      </c>
      <c r="C59" s="135" t="s">
        <v>545</v>
      </c>
      <c r="D59" s="271" t="s">
        <v>329</v>
      </c>
      <c r="E59" s="135" t="str">
        <f t="shared" si="0"/>
        <v>Jean</v>
      </c>
      <c r="F59" s="135" t="str">
        <f t="shared" si="1"/>
        <v>Visser</v>
      </c>
      <c r="G59" s="135" t="str">
        <f t="shared" si="2"/>
        <v>Men Seniors</v>
      </c>
      <c r="H59" s="135" t="str">
        <f t="shared" si="3"/>
        <v>Benguella</v>
      </c>
      <c r="I59" s="174"/>
      <c r="J59" s="174" t="s">
        <v>375</v>
      </c>
      <c r="K59" s="174">
        <v>138</v>
      </c>
      <c r="L59" s="173">
        <f t="shared" si="4"/>
        <v>34.5</v>
      </c>
      <c r="M59" s="173">
        <f t="shared" si="5"/>
        <v>34.5</v>
      </c>
    </row>
    <row r="60" spans="1:13" hidden="1" x14ac:dyDescent="0.2">
      <c r="A60" s="135" t="s">
        <v>544</v>
      </c>
      <c r="B60" s="136">
        <v>44273</v>
      </c>
      <c r="C60" s="135" t="s">
        <v>545</v>
      </c>
      <c r="D60" s="230" t="s">
        <v>465</v>
      </c>
      <c r="E60" s="135" t="str">
        <f t="shared" si="0"/>
        <v>Willem</v>
      </c>
      <c r="F60" s="135" t="str">
        <f t="shared" si="1"/>
        <v>Schickerling</v>
      </c>
      <c r="G60" s="135" t="str">
        <f t="shared" si="2"/>
        <v>Men Seniors</v>
      </c>
      <c r="H60" s="135" t="str">
        <f t="shared" si="3"/>
        <v>Orca Angling Club</v>
      </c>
      <c r="I60" s="174"/>
      <c r="J60" s="174" t="s">
        <v>375</v>
      </c>
      <c r="K60" s="174">
        <v>137</v>
      </c>
      <c r="L60" s="173">
        <f t="shared" si="4"/>
        <v>33.700000000000003</v>
      </c>
      <c r="M60" s="173">
        <f t="shared" si="5"/>
        <v>33.700000000000003</v>
      </c>
    </row>
    <row r="61" spans="1:13" ht="13.5" hidden="1" customHeight="1" x14ac:dyDescent="0.2">
      <c r="A61" s="135" t="s">
        <v>571</v>
      </c>
      <c r="B61" s="136">
        <v>44274</v>
      </c>
      <c r="C61" s="135" t="s">
        <v>572</v>
      </c>
      <c r="D61" s="271" t="s">
        <v>234</v>
      </c>
      <c r="E61" s="135" t="str">
        <f t="shared" si="0"/>
        <v>Danie</v>
      </c>
      <c r="F61" s="135" t="str">
        <f t="shared" si="1"/>
        <v>Van Zyl</v>
      </c>
      <c r="G61" s="135" t="str">
        <f t="shared" si="2"/>
        <v>Men Seniors</v>
      </c>
      <c r="H61" s="135" t="str">
        <f t="shared" si="3"/>
        <v>Okahandja</v>
      </c>
      <c r="I61" s="174"/>
      <c r="J61" s="172" t="s">
        <v>371</v>
      </c>
      <c r="K61" s="174">
        <v>137</v>
      </c>
      <c r="L61" s="173">
        <f t="shared" si="4"/>
        <v>33.1</v>
      </c>
      <c r="M61" s="173">
        <f t="shared" si="5"/>
        <v>33.1</v>
      </c>
    </row>
    <row r="62" spans="1:13" ht="13.5" hidden="1" customHeight="1" x14ac:dyDescent="0.25">
      <c r="A62" s="135" t="s">
        <v>544</v>
      </c>
      <c r="B62" s="136">
        <v>44273</v>
      </c>
      <c r="C62" s="135" t="s">
        <v>545</v>
      </c>
      <c r="D62" s="231" t="s">
        <v>457</v>
      </c>
      <c r="E62" s="135" t="str">
        <f t="shared" si="0"/>
        <v>Wallace</v>
      </c>
      <c r="F62" s="135" t="str">
        <f t="shared" si="1"/>
        <v>Shepperson</v>
      </c>
      <c r="G62" s="135" t="str">
        <f t="shared" si="2"/>
        <v>Men Seniors</v>
      </c>
      <c r="H62" s="135" t="str">
        <f t="shared" si="3"/>
        <v>Steenbras</v>
      </c>
      <c r="I62" s="174"/>
      <c r="J62" s="172" t="s">
        <v>375</v>
      </c>
      <c r="K62" s="174">
        <v>136</v>
      </c>
      <c r="L62" s="173">
        <f t="shared" si="4"/>
        <v>32.9</v>
      </c>
      <c r="M62" s="173">
        <f t="shared" si="5"/>
        <v>32.9</v>
      </c>
    </row>
    <row r="63" spans="1:13" hidden="1" x14ac:dyDescent="0.2">
      <c r="A63" s="135" t="s">
        <v>571</v>
      </c>
      <c r="B63" s="136">
        <v>44274</v>
      </c>
      <c r="C63" s="135" t="s">
        <v>572</v>
      </c>
      <c r="D63" s="271" t="s">
        <v>254</v>
      </c>
      <c r="E63" s="135" t="str">
        <f t="shared" si="0"/>
        <v>Louis</v>
      </c>
      <c r="F63" s="135" t="str">
        <f t="shared" si="1"/>
        <v>Fenaux</v>
      </c>
      <c r="G63" s="135" t="str">
        <f t="shared" si="2"/>
        <v>Men Seniors</v>
      </c>
      <c r="H63" s="135" t="str">
        <f t="shared" si="3"/>
        <v>Henties Bay</v>
      </c>
      <c r="I63" s="174"/>
      <c r="J63" s="172" t="s">
        <v>376</v>
      </c>
      <c r="K63" s="174">
        <v>176</v>
      </c>
      <c r="L63" s="173">
        <f t="shared" si="4"/>
        <v>30.1</v>
      </c>
      <c r="M63" s="173">
        <f t="shared" si="5"/>
        <v>30.1</v>
      </c>
    </row>
    <row r="64" spans="1:13" hidden="1" x14ac:dyDescent="0.2">
      <c r="A64" s="135" t="s">
        <v>571</v>
      </c>
      <c r="B64" s="136">
        <v>44274</v>
      </c>
      <c r="C64" s="135" t="s">
        <v>572</v>
      </c>
      <c r="D64" s="271" t="s">
        <v>249</v>
      </c>
      <c r="E64" s="135" t="str">
        <f t="shared" si="0"/>
        <v>Devon</v>
      </c>
      <c r="F64" s="135" t="str">
        <f t="shared" si="1"/>
        <v>Burger</v>
      </c>
      <c r="G64" s="135" t="str">
        <f t="shared" si="2"/>
        <v>Men U/16</v>
      </c>
      <c r="H64" s="135" t="str">
        <f t="shared" si="3"/>
        <v>Penguin</v>
      </c>
      <c r="I64" s="174"/>
      <c r="J64" s="172" t="s">
        <v>376</v>
      </c>
      <c r="K64" s="174">
        <v>156</v>
      </c>
      <c r="L64" s="173">
        <f t="shared" si="4"/>
        <v>19.899999999999999</v>
      </c>
      <c r="M64" s="173">
        <f t="shared" si="5"/>
        <v>19.899999999999999</v>
      </c>
    </row>
    <row r="65" spans="1:13" hidden="1" x14ac:dyDescent="0.2">
      <c r="A65" s="135" t="s">
        <v>573</v>
      </c>
      <c r="B65" s="136">
        <v>44275</v>
      </c>
      <c r="C65" s="135" t="s">
        <v>574</v>
      </c>
      <c r="D65" s="271" t="s">
        <v>212</v>
      </c>
      <c r="E65" s="135" t="str">
        <f t="shared" si="0"/>
        <v>Morne</v>
      </c>
      <c r="F65" s="135" t="str">
        <f t="shared" si="1"/>
        <v>Horn</v>
      </c>
      <c r="G65" s="135" t="str">
        <f t="shared" si="2"/>
        <v>Men Seniors</v>
      </c>
      <c r="H65" s="135" t="str">
        <f t="shared" si="3"/>
        <v>Penguin</v>
      </c>
      <c r="I65" s="174"/>
      <c r="J65" s="172" t="s">
        <v>375</v>
      </c>
      <c r="K65" s="174">
        <v>132</v>
      </c>
      <c r="L65" s="173">
        <f t="shared" si="4"/>
        <v>29.8</v>
      </c>
      <c r="M65" s="173">
        <f t="shared" si="5"/>
        <v>29.8</v>
      </c>
    </row>
    <row r="66" spans="1:13" x14ac:dyDescent="0.2">
      <c r="A66" s="135" t="s">
        <v>571</v>
      </c>
      <c r="B66" s="136">
        <v>44274</v>
      </c>
      <c r="C66" s="135" t="s">
        <v>572</v>
      </c>
      <c r="D66" s="271" t="s">
        <v>429</v>
      </c>
      <c r="E66" s="135" t="str">
        <f t="shared" ref="E66:E129" si="6">IF(D66="","",VLOOKUP(D66,Master,3,FALSE))</f>
        <v>Annelien</v>
      </c>
      <c r="F66" s="135" t="str">
        <f t="shared" ref="F66:F129" si="7">IF(D66="","",VLOOKUP(D66,Master,4,FALSE))</f>
        <v>Langenstrassen</v>
      </c>
      <c r="G66" s="135" t="str">
        <f t="shared" ref="G66:G129" si="8">IF(D66="","",VLOOKUP(D66,Master,5,FALSE))</f>
        <v>Ladies Senior</v>
      </c>
      <c r="H66" s="135" t="str">
        <f t="shared" ref="H66:H129" si="9">IF(D66="","",VLOOKUP(D66,Master,2,FALSE))</f>
        <v>Penguin</v>
      </c>
      <c r="I66" s="174"/>
      <c r="J66" s="172"/>
      <c r="K66" s="174"/>
      <c r="L66" s="173" t="str">
        <f t="shared" ref="L66:L129" si="10">IF(K66="","",IF(I66="",ROUND(HLOOKUP(J66,kgList,K66,FALSE),1),ROUND(HLOOKUP(I66,kgList,K66,FALSE),1)))</f>
        <v/>
      </c>
      <c r="M66" s="173" t="str">
        <f t="shared" ref="M66:M129" si="11">IF(L66="","",IF(COUNTA(I66:J66)&gt;1,"Edible or Inedible",IF(COUNTA(I66)=1,L66*1,IF(COUNTA(J66)=1,L66*1,"ERROR"))))</f>
        <v/>
      </c>
    </row>
    <row r="67" spans="1:13" hidden="1" x14ac:dyDescent="0.2">
      <c r="A67" s="135" t="s">
        <v>571</v>
      </c>
      <c r="B67" s="136">
        <v>44274</v>
      </c>
      <c r="C67" s="135" t="s">
        <v>572</v>
      </c>
      <c r="D67" s="271" t="s">
        <v>323</v>
      </c>
      <c r="E67" s="135" t="str">
        <f t="shared" si="6"/>
        <v>Lourens</v>
      </c>
      <c r="F67" s="135" t="str">
        <f t="shared" si="7"/>
        <v>Fourie</v>
      </c>
      <c r="G67" s="135" t="str">
        <f t="shared" si="8"/>
        <v>Men Seniors</v>
      </c>
      <c r="H67" s="135" t="str">
        <f t="shared" si="9"/>
        <v>Henties Bay</v>
      </c>
      <c r="I67" s="174"/>
      <c r="J67" s="172" t="s">
        <v>375</v>
      </c>
      <c r="K67" s="174">
        <v>128</v>
      </c>
      <c r="L67" s="173">
        <f t="shared" si="10"/>
        <v>26.9</v>
      </c>
      <c r="M67" s="173">
        <f t="shared" si="11"/>
        <v>26.9</v>
      </c>
    </row>
    <row r="68" spans="1:13" ht="13.5" hidden="1" customHeight="1" x14ac:dyDescent="0.25">
      <c r="A68" s="135" t="s">
        <v>544</v>
      </c>
      <c r="B68" s="136">
        <v>44273</v>
      </c>
      <c r="C68" s="135" t="s">
        <v>545</v>
      </c>
      <c r="D68" s="231" t="s">
        <v>318</v>
      </c>
      <c r="E68" s="135" t="str">
        <f t="shared" si="6"/>
        <v>Rinus</v>
      </c>
      <c r="F68" s="135" t="str">
        <f t="shared" si="7"/>
        <v>Van Der Westhuizen</v>
      </c>
      <c r="G68" s="135" t="str">
        <f t="shared" si="8"/>
        <v>Men Seniors</v>
      </c>
      <c r="H68" s="135" t="str">
        <f t="shared" si="9"/>
        <v>Otjiwarongo</v>
      </c>
      <c r="I68" s="174"/>
      <c r="J68" s="172" t="s">
        <v>375</v>
      </c>
      <c r="K68" s="174">
        <v>127</v>
      </c>
      <c r="L68" s="173">
        <f t="shared" si="10"/>
        <v>26.3</v>
      </c>
      <c r="M68" s="173">
        <f t="shared" si="11"/>
        <v>26.3</v>
      </c>
    </row>
    <row r="69" spans="1:13" hidden="1" x14ac:dyDescent="0.2">
      <c r="A69" s="135" t="s">
        <v>544</v>
      </c>
      <c r="B69" s="136">
        <v>44273</v>
      </c>
      <c r="C69" s="135" t="s">
        <v>545</v>
      </c>
      <c r="D69" s="271" t="s">
        <v>254</v>
      </c>
      <c r="E69" s="135" t="str">
        <f t="shared" si="6"/>
        <v>Louis</v>
      </c>
      <c r="F69" s="135" t="str">
        <f t="shared" si="7"/>
        <v>Fenaux</v>
      </c>
      <c r="G69" s="135" t="str">
        <f t="shared" si="8"/>
        <v>Men Seniors</v>
      </c>
      <c r="H69" s="135" t="str">
        <f t="shared" si="9"/>
        <v>Henties Bay</v>
      </c>
      <c r="I69" s="174"/>
      <c r="J69" s="172" t="s">
        <v>375</v>
      </c>
      <c r="K69" s="174">
        <v>127</v>
      </c>
      <c r="L69" s="173">
        <f t="shared" si="10"/>
        <v>26.3</v>
      </c>
      <c r="M69" s="173">
        <f t="shared" si="11"/>
        <v>26.3</v>
      </c>
    </row>
    <row r="70" spans="1:13" hidden="1" x14ac:dyDescent="0.2">
      <c r="A70" s="135" t="s">
        <v>544</v>
      </c>
      <c r="B70" s="136">
        <v>44273</v>
      </c>
      <c r="C70" s="135" t="s">
        <v>545</v>
      </c>
      <c r="D70" s="230" t="s">
        <v>274</v>
      </c>
      <c r="E70" s="135" t="str">
        <f t="shared" si="6"/>
        <v>Jaco</v>
      </c>
      <c r="F70" s="135" t="str">
        <f t="shared" si="7"/>
        <v>Venter</v>
      </c>
      <c r="G70" s="135" t="str">
        <f t="shared" si="8"/>
        <v>Men Seniors</v>
      </c>
      <c r="H70" s="135" t="str">
        <f t="shared" si="9"/>
        <v>Atlantic Angling Club</v>
      </c>
      <c r="I70" s="174"/>
      <c r="J70" s="172" t="s">
        <v>375</v>
      </c>
      <c r="K70" s="174">
        <v>125</v>
      </c>
      <c r="L70" s="173">
        <f t="shared" si="10"/>
        <v>24.9</v>
      </c>
      <c r="M70" s="173">
        <f t="shared" si="11"/>
        <v>24.9</v>
      </c>
    </row>
    <row r="71" spans="1:13" ht="13.5" hidden="1" customHeight="1" x14ac:dyDescent="0.25">
      <c r="A71" s="135" t="s">
        <v>544</v>
      </c>
      <c r="B71" s="136">
        <v>44273</v>
      </c>
      <c r="C71" s="135" t="s">
        <v>545</v>
      </c>
      <c r="D71" s="231" t="s">
        <v>312</v>
      </c>
      <c r="E71" s="135" t="str">
        <f t="shared" si="6"/>
        <v>Murray</v>
      </c>
      <c r="F71" s="135" t="str">
        <f t="shared" si="7"/>
        <v>Lewis</v>
      </c>
      <c r="G71" s="135" t="str">
        <f t="shared" si="8"/>
        <v>Men Seniors</v>
      </c>
      <c r="H71" s="135" t="str">
        <f t="shared" si="9"/>
        <v>Mako</v>
      </c>
      <c r="I71" s="174"/>
      <c r="J71" s="172" t="s">
        <v>375</v>
      </c>
      <c r="K71" s="174">
        <v>124</v>
      </c>
      <c r="L71" s="173">
        <f t="shared" si="10"/>
        <v>24.3</v>
      </c>
      <c r="M71" s="173">
        <f t="shared" si="11"/>
        <v>24.3</v>
      </c>
    </row>
    <row r="72" spans="1:13" hidden="1" x14ac:dyDescent="0.25">
      <c r="A72" s="135" t="s">
        <v>544</v>
      </c>
      <c r="B72" s="136">
        <v>44273</v>
      </c>
      <c r="C72" s="135" t="s">
        <v>545</v>
      </c>
      <c r="D72" s="231" t="s">
        <v>221</v>
      </c>
      <c r="E72" s="135" t="str">
        <f t="shared" si="6"/>
        <v>Sean</v>
      </c>
      <c r="F72" s="135" t="str">
        <f t="shared" si="7"/>
        <v>Van Den Heuvel</v>
      </c>
      <c r="G72" s="135" t="str">
        <f t="shared" si="8"/>
        <v>Men Seniors</v>
      </c>
      <c r="H72" s="135" t="str">
        <f t="shared" si="9"/>
        <v>Seagull Angling Club Inland</v>
      </c>
      <c r="I72" s="174"/>
      <c r="J72" s="172" t="s">
        <v>392</v>
      </c>
      <c r="K72" s="174">
        <v>137</v>
      </c>
      <c r="L72" s="173">
        <f t="shared" si="10"/>
        <v>24</v>
      </c>
      <c r="M72" s="173">
        <f t="shared" si="11"/>
        <v>24</v>
      </c>
    </row>
    <row r="73" spans="1:13" ht="13.5" customHeight="1" x14ac:dyDescent="0.2">
      <c r="A73" s="135" t="s">
        <v>571</v>
      </c>
      <c r="B73" s="136">
        <v>44274</v>
      </c>
      <c r="C73" s="135" t="s">
        <v>572</v>
      </c>
      <c r="D73" s="271" t="s">
        <v>236</v>
      </c>
      <c r="E73" s="135" t="str">
        <f t="shared" si="6"/>
        <v>Lezelle</v>
      </c>
      <c r="F73" s="135" t="str">
        <f t="shared" si="7"/>
        <v xml:space="preserve">Smit </v>
      </c>
      <c r="G73" s="135" t="str">
        <f t="shared" si="8"/>
        <v>Ladies Senior</v>
      </c>
      <c r="H73" s="135" t="str">
        <f t="shared" si="9"/>
        <v>Benguella</v>
      </c>
      <c r="I73" s="174"/>
      <c r="J73" s="172"/>
      <c r="K73" s="174"/>
      <c r="L73" s="173" t="str">
        <f t="shared" si="10"/>
        <v/>
      </c>
      <c r="M73" s="173" t="str">
        <f t="shared" si="11"/>
        <v/>
      </c>
    </row>
    <row r="74" spans="1:13" hidden="1" x14ac:dyDescent="0.2">
      <c r="A74" s="135" t="s">
        <v>573</v>
      </c>
      <c r="B74" s="136">
        <v>44275</v>
      </c>
      <c r="C74" s="135" t="s">
        <v>574</v>
      </c>
      <c r="D74" s="271" t="s">
        <v>221</v>
      </c>
      <c r="E74" s="135" t="str">
        <f t="shared" si="6"/>
        <v>Sean</v>
      </c>
      <c r="F74" s="135" t="str">
        <f t="shared" si="7"/>
        <v>Van Den Heuvel</v>
      </c>
      <c r="G74" s="135" t="str">
        <f t="shared" si="8"/>
        <v>Men Seniors</v>
      </c>
      <c r="H74" s="135" t="str">
        <f t="shared" si="9"/>
        <v>Seagull Angling Club Inland</v>
      </c>
      <c r="I74" s="174"/>
      <c r="J74" s="174" t="s">
        <v>375</v>
      </c>
      <c r="K74" s="174">
        <v>123</v>
      </c>
      <c r="L74" s="173">
        <f t="shared" si="10"/>
        <v>23.6</v>
      </c>
      <c r="M74" s="173">
        <f t="shared" si="11"/>
        <v>23.6</v>
      </c>
    </row>
    <row r="75" spans="1:13" ht="13.5" hidden="1" customHeight="1" x14ac:dyDescent="0.25">
      <c r="A75" s="135" t="s">
        <v>544</v>
      </c>
      <c r="B75" s="136">
        <v>44273</v>
      </c>
      <c r="C75" s="135" t="s">
        <v>545</v>
      </c>
      <c r="D75" s="231" t="s">
        <v>232</v>
      </c>
      <c r="E75" s="135" t="str">
        <f t="shared" si="6"/>
        <v>Tertius</v>
      </c>
      <c r="F75" s="135" t="str">
        <f t="shared" si="7"/>
        <v>Potgieter</v>
      </c>
      <c r="G75" s="135" t="str">
        <f t="shared" si="8"/>
        <v>Men Seniors</v>
      </c>
      <c r="H75" s="135" t="str">
        <f t="shared" si="9"/>
        <v>Seagull Angling Club Inland</v>
      </c>
      <c r="I75" s="174"/>
      <c r="J75" s="174" t="s">
        <v>376</v>
      </c>
      <c r="K75" s="174">
        <v>163</v>
      </c>
      <c r="L75" s="173">
        <f t="shared" si="10"/>
        <v>23.1</v>
      </c>
      <c r="M75" s="173">
        <f t="shared" si="11"/>
        <v>23.1</v>
      </c>
    </row>
    <row r="76" spans="1:13" hidden="1" x14ac:dyDescent="0.2">
      <c r="A76" s="135" t="s">
        <v>544</v>
      </c>
      <c r="B76" s="136">
        <v>44273</v>
      </c>
      <c r="C76" s="135" t="s">
        <v>545</v>
      </c>
      <c r="D76" s="230" t="s">
        <v>274</v>
      </c>
      <c r="E76" s="135" t="str">
        <f t="shared" si="6"/>
        <v>Jaco</v>
      </c>
      <c r="F76" s="135" t="str">
        <f t="shared" si="7"/>
        <v>Venter</v>
      </c>
      <c r="G76" s="135" t="str">
        <f t="shared" si="8"/>
        <v>Men Seniors</v>
      </c>
      <c r="H76" s="135" t="str">
        <f t="shared" si="9"/>
        <v>Atlantic Angling Club</v>
      </c>
      <c r="I76" s="174"/>
      <c r="J76" s="174" t="s">
        <v>375</v>
      </c>
      <c r="K76" s="174">
        <v>122</v>
      </c>
      <c r="L76" s="173">
        <f t="shared" si="10"/>
        <v>23</v>
      </c>
      <c r="M76" s="173">
        <f t="shared" si="11"/>
        <v>23</v>
      </c>
    </row>
    <row r="77" spans="1:13" hidden="1" x14ac:dyDescent="0.2">
      <c r="A77" s="135" t="s">
        <v>544</v>
      </c>
      <c r="B77" s="136">
        <v>44273</v>
      </c>
      <c r="C77" s="135" t="s">
        <v>545</v>
      </c>
      <c r="D77" s="230" t="s">
        <v>257</v>
      </c>
      <c r="E77" s="135" t="str">
        <f t="shared" si="6"/>
        <v>Corne</v>
      </c>
      <c r="F77" s="135" t="str">
        <f t="shared" si="7"/>
        <v>Kruger</v>
      </c>
      <c r="G77" s="135" t="str">
        <f t="shared" si="8"/>
        <v>Men Seniors</v>
      </c>
      <c r="H77" s="135" t="str">
        <f t="shared" si="9"/>
        <v>Orca Angling Club</v>
      </c>
      <c r="I77" s="174"/>
      <c r="J77" s="174" t="s">
        <v>376</v>
      </c>
      <c r="K77" s="174">
        <v>162</v>
      </c>
      <c r="L77" s="173">
        <f t="shared" si="10"/>
        <v>22.7</v>
      </c>
      <c r="M77" s="173">
        <f t="shared" si="11"/>
        <v>22.7</v>
      </c>
    </row>
    <row r="78" spans="1:13" hidden="1" x14ac:dyDescent="0.2">
      <c r="A78" s="135" t="s">
        <v>544</v>
      </c>
      <c r="B78" s="136">
        <v>44273</v>
      </c>
      <c r="C78" s="135" t="s">
        <v>545</v>
      </c>
      <c r="D78" s="271" t="s">
        <v>238</v>
      </c>
      <c r="E78" s="135" t="str">
        <f t="shared" si="6"/>
        <v>Stefan Jnr</v>
      </c>
      <c r="F78" s="135" t="str">
        <f t="shared" si="7"/>
        <v>Du Preez</v>
      </c>
      <c r="G78" s="135" t="str">
        <f t="shared" si="8"/>
        <v>Men U/16</v>
      </c>
      <c r="H78" s="135" t="str">
        <f t="shared" si="9"/>
        <v>Walvis Bay</v>
      </c>
      <c r="I78" s="174"/>
      <c r="J78" s="172" t="s">
        <v>376</v>
      </c>
      <c r="K78" s="174">
        <v>154</v>
      </c>
      <c r="L78" s="173">
        <f t="shared" si="10"/>
        <v>19.100000000000001</v>
      </c>
      <c r="M78" s="173">
        <f t="shared" si="11"/>
        <v>19.100000000000001</v>
      </c>
    </row>
    <row r="79" spans="1:13" hidden="1" x14ac:dyDescent="0.2">
      <c r="A79" s="135" t="s">
        <v>573</v>
      </c>
      <c r="B79" s="136">
        <v>44275</v>
      </c>
      <c r="C79" s="135" t="s">
        <v>574</v>
      </c>
      <c r="D79" s="271" t="s">
        <v>235</v>
      </c>
      <c r="E79" s="135" t="str">
        <f t="shared" si="6"/>
        <v xml:space="preserve">Joe </v>
      </c>
      <c r="F79" s="135" t="str">
        <f t="shared" si="7"/>
        <v>Herrman</v>
      </c>
      <c r="G79" s="135" t="str">
        <f t="shared" si="8"/>
        <v>Men Seniors</v>
      </c>
      <c r="H79" s="135" t="str">
        <f t="shared" si="9"/>
        <v>Orca Angling Club</v>
      </c>
      <c r="I79" s="174"/>
      <c r="J79" s="174" t="s">
        <v>376</v>
      </c>
      <c r="K79" s="174">
        <v>162</v>
      </c>
      <c r="L79" s="173">
        <f t="shared" si="10"/>
        <v>22.7</v>
      </c>
      <c r="M79" s="173">
        <f t="shared" si="11"/>
        <v>22.7</v>
      </c>
    </row>
    <row r="80" spans="1:13" hidden="1" x14ac:dyDescent="0.2">
      <c r="A80" s="135" t="s">
        <v>573</v>
      </c>
      <c r="B80" s="136">
        <v>44275</v>
      </c>
      <c r="C80" s="135" t="s">
        <v>574</v>
      </c>
      <c r="D80" s="271" t="s">
        <v>231</v>
      </c>
      <c r="E80" s="135" t="str">
        <f t="shared" si="6"/>
        <v>Werner</v>
      </c>
      <c r="F80" s="135" t="str">
        <f t="shared" si="7"/>
        <v>Van Riet</v>
      </c>
      <c r="G80" s="135" t="str">
        <f t="shared" si="8"/>
        <v>Men Seniors</v>
      </c>
      <c r="H80" s="135" t="str">
        <f t="shared" si="9"/>
        <v>Walvis Bay</v>
      </c>
      <c r="I80" s="174"/>
      <c r="J80" s="174" t="s">
        <v>376</v>
      </c>
      <c r="K80" s="174">
        <v>161</v>
      </c>
      <c r="L80" s="173">
        <f t="shared" si="10"/>
        <v>22.2</v>
      </c>
      <c r="M80" s="173">
        <f t="shared" si="11"/>
        <v>22.2</v>
      </c>
    </row>
    <row r="81" spans="1:13" hidden="1" x14ac:dyDescent="0.2">
      <c r="A81" s="135" t="s">
        <v>544</v>
      </c>
      <c r="B81" s="136">
        <v>44273</v>
      </c>
      <c r="C81" s="135" t="s">
        <v>545</v>
      </c>
      <c r="D81" s="230" t="s">
        <v>242</v>
      </c>
      <c r="E81" s="135" t="str">
        <f t="shared" si="6"/>
        <v>Hennie</v>
      </c>
      <c r="F81" s="135" t="str">
        <f t="shared" si="7"/>
        <v>Roets</v>
      </c>
      <c r="G81" s="135" t="str">
        <f t="shared" si="8"/>
        <v>Men Seniors</v>
      </c>
      <c r="H81" s="135" t="str">
        <f t="shared" si="9"/>
        <v>Atlantic Angling Club</v>
      </c>
      <c r="I81" s="174"/>
      <c r="J81" s="174" t="s">
        <v>375</v>
      </c>
      <c r="K81" s="174">
        <v>120</v>
      </c>
      <c r="L81" s="173">
        <f t="shared" si="10"/>
        <v>21.8</v>
      </c>
      <c r="M81" s="173">
        <f t="shared" si="11"/>
        <v>21.8</v>
      </c>
    </row>
    <row r="82" spans="1:13" ht="13.5" hidden="1" customHeight="1" x14ac:dyDescent="0.25">
      <c r="A82" s="135" t="s">
        <v>544</v>
      </c>
      <c r="B82" s="136">
        <v>44273</v>
      </c>
      <c r="C82" s="135" t="s">
        <v>545</v>
      </c>
      <c r="D82" s="231" t="s">
        <v>259</v>
      </c>
      <c r="E82" s="135" t="str">
        <f t="shared" si="6"/>
        <v>Dirk</v>
      </c>
      <c r="F82" s="135" t="str">
        <f t="shared" si="7"/>
        <v>Hansen</v>
      </c>
      <c r="G82" s="135" t="str">
        <f t="shared" si="8"/>
        <v>Men Seniors</v>
      </c>
      <c r="H82" s="135" t="str">
        <f t="shared" si="9"/>
        <v>Steenbras</v>
      </c>
      <c r="I82" s="174"/>
      <c r="J82" s="174" t="s">
        <v>392</v>
      </c>
      <c r="K82" s="174">
        <v>133</v>
      </c>
      <c r="L82" s="173">
        <f t="shared" si="10"/>
        <v>21.8</v>
      </c>
      <c r="M82" s="173">
        <f t="shared" si="11"/>
        <v>21.8</v>
      </c>
    </row>
    <row r="83" spans="1:13" hidden="1" x14ac:dyDescent="0.2">
      <c r="A83" s="135" t="s">
        <v>571</v>
      </c>
      <c r="B83" s="136">
        <v>44274</v>
      </c>
      <c r="C83" s="135" t="s">
        <v>572</v>
      </c>
      <c r="D83" s="271" t="s">
        <v>251</v>
      </c>
      <c r="E83" s="135" t="str">
        <f t="shared" si="6"/>
        <v>Chris Junior</v>
      </c>
      <c r="F83" s="135" t="str">
        <f t="shared" si="7"/>
        <v>Orffer</v>
      </c>
      <c r="G83" s="135" t="str">
        <f t="shared" si="8"/>
        <v>Men Seniors</v>
      </c>
      <c r="H83" s="135" t="str">
        <f t="shared" si="9"/>
        <v>Penguin</v>
      </c>
      <c r="I83" s="174"/>
      <c r="J83" s="174" t="s">
        <v>376</v>
      </c>
      <c r="K83" s="174">
        <v>160</v>
      </c>
      <c r="L83" s="173">
        <f t="shared" si="10"/>
        <v>21.7</v>
      </c>
      <c r="M83" s="173">
        <f t="shared" si="11"/>
        <v>21.7</v>
      </c>
    </row>
    <row r="84" spans="1:13" ht="13.5" hidden="1" customHeight="1" x14ac:dyDescent="0.25">
      <c r="A84" s="135" t="s">
        <v>544</v>
      </c>
      <c r="B84" s="136">
        <v>44273</v>
      </c>
      <c r="C84" s="135" t="s">
        <v>545</v>
      </c>
      <c r="D84" s="231" t="s">
        <v>239</v>
      </c>
      <c r="E84" s="135" t="str">
        <f t="shared" si="6"/>
        <v>Kiepie</v>
      </c>
      <c r="F84" s="135" t="str">
        <f t="shared" si="7"/>
        <v>Burger</v>
      </c>
      <c r="G84" s="135" t="str">
        <f t="shared" si="8"/>
        <v>Men Seniors</v>
      </c>
      <c r="H84" s="135" t="str">
        <f t="shared" si="9"/>
        <v>Mako</v>
      </c>
      <c r="I84" s="174"/>
      <c r="J84" s="174" t="s">
        <v>376</v>
      </c>
      <c r="K84" s="174">
        <v>159</v>
      </c>
      <c r="L84" s="173">
        <f t="shared" si="10"/>
        <v>21.3</v>
      </c>
      <c r="M84" s="173">
        <f t="shared" si="11"/>
        <v>21.3</v>
      </c>
    </row>
    <row r="85" spans="1:13" ht="13.5" hidden="1" customHeight="1" x14ac:dyDescent="0.25">
      <c r="A85" s="135" t="s">
        <v>544</v>
      </c>
      <c r="B85" s="136">
        <v>44273</v>
      </c>
      <c r="C85" s="135" t="s">
        <v>545</v>
      </c>
      <c r="D85" s="231" t="s">
        <v>554</v>
      </c>
      <c r="E85" s="135" t="str">
        <f t="shared" si="6"/>
        <v>Duan</v>
      </c>
      <c r="F85" s="135" t="str">
        <f t="shared" si="7"/>
        <v>Kotze</v>
      </c>
      <c r="G85" s="135" t="str">
        <f t="shared" si="8"/>
        <v>Men Seniors</v>
      </c>
      <c r="H85" s="135" t="str">
        <f t="shared" si="9"/>
        <v>Okahandja</v>
      </c>
      <c r="I85" s="174"/>
      <c r="J85" s="174" t="s">
        <v>392</v>
      </c>
      <c r="K85" s="174">
        <v>132</v>
      </c>
      <c r="L85" s="173">
        <f t="shared" si="10"/>
        <v>21.2</v>
      </c>
      <c r="M85" s="173">
        <f t="shared" si="11"/>
        <v>21.2</v>
      </c>
    </row>
    <row r="86" spans="1:13" x14ac:dyDescent="0.2">
      <c r="A86" s="135" t="s">
        <v>571</v>
      </c>
      <c r="B86" s="136">
        <v>44274</v>
      </c>
      <c r="C86" s="135" t="s">
        <v>572</v>
      </c>
      <c r="D86" s="271" t="s">
        <v>322</v>
      </c>
      <c r="E86" s="135" t="str">
        <f t="shared" si="6"/>
        <v>Karmen</v>
      </c>
      <c r="F86" s="135" t="str">
        <f t="shared" si="7"/>
        <v>Mynhardt</v>
      </c>
      <c r="G86" s="135" t="str">
        <f t="shared" si="8"/>
        <v>Ladies Senior</v>
      </c>
      <c r="H86" s="135" t="str">
        <f t="shared" si="9"/>
        <v>Atlantic Angling Club</v>
      </c>
      <c r="I86" s="174"/>
      <c r="J86" s="174"/>
      <c r="K86" s="174"/>
      <c r="L86" s="173" t="str">
        <f t="shared" si="10"/>
        <v/>
      </c>
      <c r="M86" s="173" t="str">
        <f t="shared" si="11"/>
        <v/>
      </c>
    </row>
    <row r="87" spans="1:13" hidden="1" x14ac:dyDescent="0.2">
      <c r="A87" s="135" t="s">
        <v>544</v>
      </c>
      <c r="B87" s="136">
        <v>44273</v>
      </c>
      <c r="C87" s="135" t="s">
        <v>545</v>
      </c>
      <c r="D87" s="230" t="s">
        <v>274</v>
      </c>
      <c r="E87" s="135" t="str">
        <f t="shared" si="6"/>
        <v>Jaco</v>
      </c>
      <c r="F87" s="135" t="str">
        <f t="shared" si="7"/>
        <v>Venter</v>
      </c>
      <c r="G87" s="135" t="str">
        <f t="shared" si="8"/>
        <v>Men Seniors</v>
      </c>
      <c r="H87" s="135" t="str">
        <f t="shared" si="9"/>
        <v>Atlantic Angling Club</v>
      </c>
      <c r="I87" s="174"/>
      <c r="J87" s="172" t="s">
        <v>376</v>
      </c>
      <c r="K87" s="174">
        <v>158</v>
      </c>
      <c r="L87" s="173">
        <f t="shared" si="10"/>
        <v>20.8</v>
      </c>
      <c r="M87" s="173">
        <f t="shared" si="11"/>
        <v>20.8</v>
      </c>
    </row>
    <row r="88" spans="1:13" hidden="1" x14ac:dyDescent="0.2">
      <c r="A88" s="135" t="s">
        <v>571</v>
      </c>
      <c r="B88" s="136">
        <v>44274</v>
      </c>
      <c r="C88" s="135" t="s">
        <v>572</v>
      </c>
      <c r="D88" s="271" t="s">
        <v>323</v>
      </c>
      <c r="E88" s="135" t="str">
        <f t="shared" si="6"/>
        <v>Lourens</v>
      </c>
      <c r="F88" s="135" t="str">
        <f t="shared" si="7"/>
        <v>Fourie</v>
      </c>
      <c r="G88" s="135" t="str">
        <f t="shared" si="8"/>
        <v>Men Seniors</v>
      </c>
      <c r="H88" s="135" t="str">
        <f t="shared" si="9"/>
        <v>Henties Bay</v>
      </c>
      <c r="I88" s="174"/>
      <c r="J88" s="172" t="s">
        <v>376</v>
      </c>
      <c r="K88" s="174">
        <v>158</v>
      </c>
      <c r="L88" s="173">
        <f t="shared" si="10"/>
        <v>20.8</v>
      </c>
      <c r="M88" s="173">
        <f t="shared" si="11"/>
        <v>20.8</v>
      </c>
    </row>
    <row r="89" spans="1:13" hidden="1" x14ac:dyDescent="0.2">
      <c r="A89" s="135" t="s">
        <v>544</v>
      </c>
      <c r="B89" s="136">
        <v>44273</v>
      </c>
      <c r="C89" s="135" t="s">
        <v>545</v>
      </c>
      <c r="D89" s="230" t="s">
        <v>409</v>
      </c>
      <c r="E89" s="135" t="str">
        <f t="shared" si="6"/>
        <v>Mark</v>
      </c>
      <c r="F89" s="135" t="str">
        <f t="shared" si="7"/>
        <v>Van Der Merwe</v>
      </c>
      <c r="G89" s="135" t="str">
        <f t="shared" si="8"/>
        <v>Men U/16</v>
      </c>
      <c r="H89" s="135" t="str">
        <f t="shared" si="9"/>
        <v>Namib Park</v>
      </c>
      <c r="I89" s="174"/>
      <c r="J89" s="174" t="s">
        <v>354</v>
      </c>
      <c r="K89" s="174">
        <v>84</v>
      </c>
      <c r="L89" s="173">
        <f t="shared" si="10"/>
        <v>10.9</v>
      </c>
      <c r="M89" s="173">
        <f t="shared" si="11"/>
        <v>10.9</v>
      </c>
    </row>
    <row r="90" spans="1:13" ht="13.5" hidden="1" customHeight="1" x14ac:dyDescent="0.25">
      <c r="A90" s="135" t="s">
        <v>544</v>
      </c>
      <c r="B90" s="136">
        <v>44273</v>
      </c>
      <c r="C90" s="135" t="s">
        <v>545</v>
      </c>
      <c r="D90" s="231" t="s">
        <v>262</v>
      </c>
      <c r="E90" s="135" t="str">
        <f t="shared" si="6"/>
        <v>Lu-Andre</v>
      </c>
      <c r="F90" s="135" t="str">
        <f t="shared" si="7"/>
        <v>Duvenhage</v>
      </c>
      <c r="G90" s="135" t="str">
        <f t="shared" si="8"/>
        <v>Men Seniors</v>
      </c>
      <c r="H90" s="135" t="str">
        <f t="shared" si="9"/>
        <v>Seagull Angling Club Coastal</v>
      </c>
      <c r="I90" s="174"/>
      <c r="J90" s="172" t="s">
        <v>392</v>
      </c>
      <c r="K90" s="174">
        <v>131</v>
      </c>
      <c r="L90" s="173">
        <f t="shared" si="10"/>
        <v>20.8</v>
      </c>
      <c r="M90" s="173">
        <f t="shared" si="11"/>
        <v>20.8</v>
      </c>
    </row>
    <row r="91" spans="1:13" hidden="1" x14ac:dyDescent="0.2">
      <c r="A91" s="135" t="s">
        <v>571</v>
      </c>
      <c r="B91" s="136">
        <v>44274</v>
      </c>
      <c r="C91" s="135" t="s">
        <v>572</v>
      </c>
      <c r="D91" s="271" t="s">
        <v>205</v>
      </c>
      <c r="E91" s="135" t="str">
        <f t="shared" si="6"/>
        <v>Nico</v>
      </c>
      <c r="F91" s="135" t="str">
        <f t="shared" si="7"/>
        <v>Kotze</v>
      </c>
      <c r="G91" s="135" t="str">
        <f t="shared" si="8"/>
        <v>Men Seniors</v>
      </c>
      <c r="H91" s="135" t="str">
        <f t="shared" si="9"/>
        <v>Penguin</v>
      </c>
      <c r="I91" s="174"/>
      <c r="J91" s="172" t="s">
        <v>375</v>
      </c>
      <c r="K91" s="174">
        <v>118</v>
      </c>
      <c r="L91" s="173">
        <f t="shared" si="10"/>
        <v>20.6</v>
      </c>
      <c r="M91" s="173">
        <f t="shared" si="11"/>
        <v>20.6</v>
      </c>
    </row>
    <row r="92" spans="1:13" ht="13.5" hidden="1" customHeight="1" x14ac:dyDescent="0.2">
      <c r="A92" s="135" t="s">
        <v>573</v>
      </c>
      <c r="B92" s="136">
        <v>44275</v>
      </c>
      <c r="C92" s="135" t="s">
        <v>574</v>
      </c>
      <c r="D92" s="271" t="s">
        <v>205</v>
      </c>
      <c r="E92" s="135" t="str">
        <f t="shared" si="6"/>
        <v>Nico</v>
      </c>
      <c r="F92" s="135" t="str">
        <f t="shared" si="7"/>
        <v>Kotze</v>
      </c>
      <c r="G92" s="135" t="str">
        <f t="shared" si="8"/>
        <v>Men Seniors</v>
      </c>
      <c r="H92" s="135" t="str">
        <f t="shared" si="9"/>
        <v>Penguin</v>
      </c>
      <c r="I92" s="174"/>
      <c r="J92" s="172" t="s">
        <v>376</v>
      </c>
      <c r="K92" s="174">
        <v>157</v>
      </c>
      <c r="L92" s="173">
        <f t="shared" si="10"/>
        <v>20.399999999999999</v>
      </c>
      <c r="M92" s="173">
        <f t="shared" si="11"/>
        <v>20.399999999999999</v>
      </c>
    </row>
    <row r="93" spans="1:13" hidden="1" x14ac:dyDescent="0.2">
      <c r="A93" s="135" t="s">
        <v>544</v>
      </c>
      <c r="B93" s="136">
        <v>44273</v>
      </c>
      <c r="C93" s="135" t="s">
        <v>545</v>
      </c>
      <c r="D93" s="230" t="s">
        <v>249</v>
      </c>
      <c r="E93" s="135" t="str">
        <f t="shared" si="6"/>
        <v>Devon</v>
      </c>
      <c r="F93" s="135" t="str">
        <f t="shared" si="7"/>
        <v>Burger</v>
      </c>
      <c r="G93" s="135" t="str">
        <f t="shared" si="8"/>
        <v>Men U/16</v>
      </c>
      <c r="H93" s="135" t="str">
        <f t="shared" si="9"/>
        <v>Penguin</v>
      </c>
      <c r="I93" s="174"/>
      <c r="J93" s="174" t="s">
        <v>377</v>
      </c>
      <c r="K93" s="174">
        <v>89</v>
      </c>
      <c r="L93" s="173">
        <f t="shared" si="10"/>
        <v>2.5</v>
      </c>
      <c r="M93" s="173">
        <f t="shared" si="11"/>
        <v>2.5</v>
      </c>
    </row>
    <row r="94" spans="1:13" x14ac:dyDescent="0.2">
      <c r="A94" s="135" t="s">
        <v>571</v>
      </c>
      <c r="B94" s="136">
        <v>44274</v>
      </c>
      <c r="C94" s="135" t="s">
        <v>572</v>
      </c>
      <c r="D94" s="271" t="s">
        <v>458</v>
      </c>
      <c r="E94" s="135" t="str">
        <f t="shared" si="6"/>
        <v>Tertia</v>
      </c>
      <c r="F94" s="135" t="str">
        <f t="shared" si="7"/>
        <v>Roos</v>
      </c>
      <c r="G94" s="135" t="str">
        <f t="shared" si="8"/>
        <v>Ladies Senior</v>
      </c>
      <c r="H94" s="135" t="str">
        <f t="shared" si="9"/>
        <v>Steenbras</v>
      </c>
      <c r="I94" s="174"/>
      <c r="J94" s="174"/>
      <c r="K94" s="174"/>
      <c r="L94" s="173" t="str">
        <f t="shared" si="10"/>
        <v/>
      </c>
      <c r="M94" s="173" t="str">
        <f t="shared" si="11"/>
        <v/>
      </c>
    </row>
    <row r="95" spans="1:13" ht="13.5" hidden="1" customHeight="1" x14ac:dyDescent="0.2">
      <c r="A95" s="135" t="s">
        <v>573</v>
      </c>
      <c r="B95" s="136">
        <v>44275</v>
      </c>
      <c r="C95" s="135" t="s">
        <v>574</v>
      </c>
      <c r="D95" s="271" t="s">
        <v>412</v>
      </c>
      <c r="E95" s="135" t="str">
        <f t="shared" si="6"/>
        <v>Johannes</v>
      </c>
      <c r="F95" s="135" t="str">
        <f t="shared" si="7"/>
        <v>Kotze</v>
      </c>
      <c r="G95" s="135" t="str">
        <f t="shared" si="8"/>
        <v>Men Seniors</v>
      </c>
      <c r="H95" s="135" t="str">
        <f t="shared" si="9"/>
        <v>Okahandja</v>
      </c>
      <c r="I95" s="174"/>
      <c r="J95" s="172" t="s">
        <v>376</v>
      </c>
      <c r="K95" s="174">
        <v>157</v>
      </c>
      <c r="L95" s="173">
        <f t="shared" si="10"/>
        <v>20.399999999999999</v>
      </c>
      <c r="M95" s="173">
        <f t="shared" si="11"/>
        <v>20.399999999999999</v>
      </c>
    </row>
    <row r="96" spans="1:13" ht="13.5" hidden="1" customHeight="1" x14ac:dyDescent="0.2">
      <c r="A96" s="135" t="s">
        <v>573</v>
      </c>
      <c r="B96" s="136">
        <v>44275</v>
      </c>
      <c r="C96" s="135" t="s">
        <v>574</v>
      </c>
      <c r="D96" s="271" t="s">
        <v>431</v>
      </c>
      <c r="E96" s="135" t="str">
        <f t="shared" si="6"/>
        <v>Tiaan</v>
      </c>
      <c r="F96" s="135" t="str">
        <f t="shared" si="7"/>
        <v>Fourie</v>
      </c>
      <c r="G96" s="135" t="str">
        <f t="shared" si="8"/>
        <v>Men Seniors</v>
      </c>
      <c r="H96" s="135" t="str">
        <f t="shared" si="9"/>
        <v>Henties Bay</v>
      </c>
      <c r="I96" s="174"/>
      <c r="J96" s="172" t="s">
        <v>376</v>
      </c>
      <c r="K96" s="174">
        <v>157</v>
      </c>
      <c r="L96" s="173">
        <f t="shared" si="10"/>
        <v>20.399999999999999</v>
      </c>
      <c r="M96" s="173">
        <f t="shared" si="11"/>
        <v>20.399999999999999</v>
      </c>
    </row>
    <row r="97" spans="1:13" hidden="1" x14ac:dyDescent="0.2">
      <c r="A97" s="135" t="s">
        <v>544</v>
      </c>
      <c r="B97" s="136">
        <v>44273</v>
      </c>
      <c r="C97" s="135" t="s">
        <v>545</v>
      </c>
      <c r="D97" s="271" t="s">
        <v>215</v>
      </c>
      <c r="E97" s="135" t="str">
        <f t="shared" si="6"/>
        <v>Johan</v>
      </c>
      <c r="F97" s="135" t="str">
        <f t="shared" si="7"/>
        <v>Agenbag</v>
      </c>
      <c r="G97" s="135" t="str">
        <f t="shared" si="8"/>
        <v>Men Seniors</v>
      </c>
      <c r="H97" s="135" t="str">
        <f t="shared" si="9"/>
        <v>Henties Bay</v>
      </c>
      <c r="I97" s="174"/>
      <c r="J97" s="172" t="s">
        <v>392</v>
      </c>
      <c r="K97" s="174">
        <v>130</v>
      </c>
      <c r="L97" s="173">
        <f t="shared" si="10"/>
        <v>20.3</v>
      </c>
      <c r="M97" s="173">
        <f t="shared" si="11"/>
        <v>20.3</v>
      </c>
    </row>
    <row r="98" spans="1:13" hidden="1" x14ac:dyDescent="0.2">
      <c r="A98" s="135" t="s">
        <v>544</v>
      </c>
      <c r="B98" s="136">
        <v>44273</v>
      </c>
      <c r="C98" s="135" t="s">
        <v>545</v>
      </c>
      <c r="D98" s="230" t="s">
        <v>237</v>
      </c>
      <c r="E98" s="135" t="str">
        <f t="shared" si="6"/>
        <v>Immo</v>
      </c>
      <c r="F98" s="135" t="str">
        <f t="shared" si="7"/>
        <v>Dresselhaus</v>
      </c>
      <c r="G98" s="135" t="str">
        <f t="shared" si="8"/>
        <v>Men Seniors</v>
      </c>
      <c r="H98" s="135" t="str">
        <f t="shared" si="9"/>
        <v>Orca Angling Club</v>
      </c>
      <c r="I98" s="174"/>
      <c r="J98" s="172" t="s">
        <v>375</v>
      </c>
      <c r="K98" s="174">
        <v>117</v>
      </c>
      <c r="L98" s="173">
        <f t="shared" si="10"/>
        <v>20.100000000000001</v>
      </c>
      <c r="M98" s="173">
        <f t="shared" si="11"/>
        <v>20.100000000000001</v>
      </c>
    </row>
    <row r="99" spans="1:13" hidden="1" x14ac:dyDescent="0.2">
      <c r="A99" s="135" t="s">
        <v>544</v>
      </c>
      <c r="B99" s="136">
        <v>44273</v>
      </c>
      <c r="C99" s="135" t="s">
        <v>545</v>
      </c>
      <c r="D99" s="271" t="s">
        <v>231</v>
      </c>
      <c r="E99" s="135" t="str">
        <f t="shared" si="6"/>
        <v>Werner</v>
      </c>
      <c r="F99" s="135" t="str">
        <f t="shared" si="7"/>
        <v>Van Riet</v>
      </c>
      <c r="G99" s="135" t="str">
        <f t="shared" si="8"/>
        <v>Men Seniors</v>
      </c>
      <c r="H99" s="135" t="str">
        <f t="shared" si="9"/>
        <v>Walvis Bay</v>
      </c>
      <c r="I99" s="174"/>
      <c r="J99" s="172" t="s">
        <v>375</v>
      </c>
      <c r="K99" s="174">
        <v>117</v>
      </c>
      <c r="L99" s="173">
        <f t="shared" si="10"/>
        <v>20.100000000000001</v>
      </c>
      <c r="M99" s="173">
        <f t="shared" si="11"/>
        <v>20.100000000000001</v>
      </c>
    </row>
    <row r="100" spans="1:13" ht="13.5" hidden="1" customHeight="1" x14ac:dyDescent="0.2">
      <c r="A100" s="135" t="s">
        <v>544</v>
      </c>
      <c r="B100" s="136">
        <v>44273</v>
      </c>
      <c r="C100" s="135" t="s">
        <v>545</v>
      </c>
      <c r="D100" s="230" t="s">
        <v>246</v>
      </c>
      <c r="E100" s="135" t="str">
        <f t="shared" si="6"/>
        <v>Coennie</v>
      </c>
      <c r="F100" s="135" t="str">
        <f t="shared" si="7"/>
        <v>Steyn</v>
      </c>
      <c r="G100" s="135" t="str">
        <f t="shared" si="8"/>
        <v>Men Seniors</v>
      </c>
      <c r="H100" s="135" t="str">
        <f t="shared" si="9"/>
        <v>Namib Park</v>
      </c>
      <c r="I100" s="174"/>
      <c r="J100" s="172" t="s">
        <v>376</v>
      </c>
      <c r="K100" s="174">
        <v>156</v>
      </c>
      <c r="L100" s="173">
        <f t="shared" si="10"/>
        <v>19.899999999999999</v>
      </c>
      <c r="M100" s="173">
        <f t="shared" si="11"/>
        <v>19.899999999999999</v>
      </c>
    </row>
    <row r="101" spans="1:13" ht="13.5" hidden="1" customHeight="1" x14ac:dyDescent="0.2">
      <c r="A101" s="135" t="s">
        <v>544</v>
      </c>
      <c r="B101" s="136">
        <v>44273</v>
      </c>
      <c r="C101" s="135" t="s">
        <v>545</v>
      </c>
      <c r="D101" s="230" t="s">
        <v>475</v>
      </c>
      <c r="E101" s="135" t="str">
        <f t="shared" si="6"/>
        <v>Ryno</v>
      </c>
      <c r="F101" s="135" t="str">
        <f t="shared" si="7"/>
        <v>Enslin</v>
      </c>
      <c r="G101" s="135" t="str">
        <f t="shared" si="8"/>
        <v>Men Seniors</v>
      </c>
      <c r="H101" s="135" t="str">
        <f t="shared" si="9"/>
        <v>Namib Park</v>
      </c>
      <c r="I101" s="174"/>
      <c r="J101" s="172" t="s">
        <v>376</v>
      </c>
      <c r="K101" s="174">
        <v>156</v>
      </c>
      <c r="L101" s="173">
        <f t="shared" si="10"/>
        <v>19.899999999999999</v>
      </c>
      <c r="M101" s="173">
        <f t="shared" si="11"/>
        <v>19.899999999999999</v>
      </c>
    </row>
    <row r="102" spans="1:13" ht="13.5" hidden="1" customHeight="1" x14ac:dyDescent="0.25">
      <c r="A102" s="135" t="s">
        <v>544</v>
      </c>
      <c r="B102" s="136">
        <v>44273</v>
      </c>
      <c r="C102" s="135" t="s">
        <v>545</v>
      </c>
      <c r="D102" s="231" t="s">
        <v>466</v>
      </c>
      <c r="E102" s="135" t="str">
        <f t="shared" si="6"/>
        <v>Danie</v>
      </c>
      <c r="F102" s="135" t="str">
        <f t="shared" si="7"/>
        <v>Van Wyk</v>
      </c>
      <c r="G102" s="135" t="str">
        <f t="shared" si="8"/>
        <v>Men Seniors</v>
      </c>
      <c r="H102" s="135" t="str">
        <f t="shared" si="9"/>
        <v>Okahandja</v>
      </c>
      <c r="I102" s="174"/>
      <c r="J102" s="172" t="s">
        <v>376</v>
      </c>
      <c r="K102" s="174">
        <v>156</v>
      </c>
      <c r="L102" s="173">
        <f t="shared" si="10"/>
        <v>19.899999999999999</v>
      </c>
      <c r="M102" s="173">
        <f t="shared" si="11"/>
        <v>19.899999999999999</v>
      </c>
    </row>
    <row r="103" spans="1:13" ht="13.5" hidden="1" customHeight="1" x14ac:dyDescent="0.25">
      <c r="A103" s="135" t="s">
        <v>544</v>
      </c>
      <c r="B103" s="136">
        <v>44273</v>
      </c>
      <c r="C103" s="135" t="s">
        <v>545</v>
      </c>
      <c r="D103" s="231" t="s">
        <v>554</v>
      </c>
      <c r="E103" s="135" t="str">
        <f t="shared" si="6"/>
        <v>Duan</v>
      </c>
      <c r="F103" s="135" t="str">
        <f t="shared" si="7"/>
        <v>Kotze</v>
      </c>
      <c r="G103" s="135" t="str">
        <f t="shared" si="8"/>
        <v>Men Seniors</v>
      </c>
      <c r="H103" s="135" t="str">
        <f t="shared" si="9"/>
        <v>Okahandja</v>
      </c>
      <c r="I103" s="174"/>
      <c r="J103" s="172" t="s">
        <v>376</v>
      </c>
      <c r="K103" s="174">
        <v>156</v>
      </c>
      <c r="L103" s="173">
        <f t="shared" si="10"/>
        <v>19.899999999999999</v>
      </c>
      <c r="M103" s="173">
        <f t="shared" si="11"/>
        <v>19.899999999999999</v>
      </c>
    </row>
    <row r="104" spans="1:13" hidden="1" x14ac:dyDescent="0.2">
      <c r="A104" s="135" t="s">
        <v>544</v>
      </c>
      <c r="B104" s="136">
        <v>44273</v>
      </c>
      <c r="C104" s="135" t="s">
        <v>545</v>
      </c>
      <c r="D104" s="271" t="s">
        <v>431</v>
      </c>
      <c r="E104" s="135" t="str">
        <f t="shared" si="6"/>
        <v>Tiaan</v>
      </c>
      <c r="F104" s="135" t="str">
        <f t="shared" si="7"/>
        <v>Fourie</v>
      </c>
      <c r="G104" s="135" t="str">
        <f t="shared" si="8"/>
        <v>Men Seniors</v>
      </c>
      <c r="H104" s="135" t="str">
        <f t="shared" si="9"/>
        <v>Henties Bay</v>
      </c>
      <c r="I104" s="174"/>
      <c r="J104" s="172" t="s">
        <v>376</v>
      </c>
      <c r="K104" s="174">
        <v>156</v>
      </c>
      <c r="L104" s="173">
        <f t="shared" si="10"/>
        <v>19.899999999999999</v>
      </c>
      <c r="M104" s="173">
        <f t="shared" si="11"/>
        <v>19.899999999999999</v>
      </c>
    </row>
    <row r="105" spans="1:13" hidden="1" x14ac:dyDescent="0.2">
      <c r="A105" s="135" t="s">
        <v>571</v>
      </c>
      <c r="B105" s="136">
        <v>44274</v>
      </c>
      <c r="C105" s="135" t="s">
        <v>572</v>
      </c>
      <c r="D105" s="271" t="s">
        <v>241</v>
      </c>
      <c r="E105" s="135" t="str">
        <f t="shared" si="6"/>
        <v>Andre</v>
      </c>
      <c r="F105" s="135" t="str">
        <f t="shared" si="7"/>
        <v>Aggenbag</v>
      </c>
      <c r="G105" s="135" t="str">
        <f t="shared" si="8"/>
        <v>Men Seniors</v>
      </c>
      <c r="H105" s="135" t="str">
        <f t="shared" si="9"/>
        <v>Welwitschia</v>
      </c>
      <c r="I105" s="174"/>
      <c r="J105" s="172" t="s">
        <v>376</v>
      </c>
      <c r="K105" s="174">
        <v>156</v>
      </c>
      <c r="L105" s="173">
        <f t="shared" si="10"/>
        <v>19.899999999999999</v>
      </c>
      <c r="M105" s="173">
        <f t="shared" si="11"/>
        <v>19.899999999999999</v>
      </c>
    </row>
    <row r="106" spans="1:13" hidden="1" x14ac:dyDescent="0.2">
      <c r="A106" s="135" t="s">
        <v>571</v>
      </c>
      <c r="B106" s="136">
        <v>44274</v>
      </c>
      <c r="C106" s="135" t="s">
        <v>572</v>
      </c>
      <c r="D106" s="271" t="s">
        <v>323</v>
      </c>
      <c r="E106" s="135" t="str">
        <f t="shared" si="6"/>
        <v>Lourens</v>
      </c>
      <c r="F106" s="135" t="str">
        <f t="shared" si="7"/>
        <v>Fourie</v>
      </c>
      <c r="G106" s="135" t="str">
        <f t="shared" si="8"/>
        <v>Men Seniors</v>
      </c>
      <c r="H106" s="135" t="str">
        <f t="shared" si="9"/>
        <v>Henties Bay</v>
      </c>
      <c r="I106" s="174"/>
      <c r="J106" s="172" t="s">
        <v>376</v>
      </c>
      <c r="K106" s="174">
        <v>156</v>
      </c>
      <c r="L106" s="173">
        <f t="shared" si="10"/>
        <v>19.899999999999999</v>
      </c>
      <c r="M106" s="173">
        <f t="shared" si="11"/>
        <v>19.899999999999999</v>
      </c>
    </row>
    <row r="107" spans="1:13" ht="13.5" customHeight="1" x14ac:dyDescent="0.2">
      <c r="A107" s="135" t="s">
        <v>573</v>
      </c>
      <c r="B107" s="136">
        <v>44275</v>
      </c>
      <c r="C107" s="135" t="s">
        <v>574</v>
      </c>
      <c r="D107" s="271" t="s">
        <v>322</v>
      </c>
      <c r="E107" s="135" t="str">
        <f t="shared" si="6"/>
        <v>Karmen</v>
      </c>
      <c r="F107" s="135" t="str">
        <f t="shared" si="7"/>
        <v>Mynhardt</v>
      </c>
      <c r="G107" s="135" t="str">
        <f t="shared" si="8"/>
        <v>Ladies Senior</v>
      </c>
      <c r="H107" s="135" t="str">
        <f t="shared" si="9"/>
        <v>Atlantic Angling Club</v>
      </c>
      <c r="I107" s="174"/>
      <c r="J107" s="174"/>
      <c r="K107" s="174"/>
      <c r="L107" s="173" t="str">
        <f t="shared" si="10"/>
        <v/>
      </c>
      <c r="M107" s="173" t="str">
        <f t="shared" si="11"/>
        <v/>
      </c>
    </row>
    <row r="108" spans="1:13" hidden="1" x14ac:dyDescent="0.25">
      <c r="A108" s="135" t="s">
        <v>544</v>
      </c>
      <c r="B108" s="136">
        <v>44273</v>
      </c>
      <c r="C108" s="135" t="s">
        <v>545</v>
      </c>
      <c r="D108" s="231" t="s">
        <v>248</v>
      </c>
      <c r="E108" s="135" t="str">
        <f t="shared" si="6"/>
        <v>Corne</v>
      </c>
      <c r="F108" s="135" t="str">
        <f t="shared" si="7"/>
        <v>Burger</v>
      </c>
      <c r="G108" s="135" t="str">
        <f t="shared" si="8"/>
        <v>Men U/16</v>
      </c>
      <c r="H108" s="135" t="str">
        <f t="shared" si="9"/>
        <v>Penguin</v>
      </c>
      <c r="I108" s="174"/>
      <c r="J108" s="174" t="s">
        <v>377</v>
      </c>
      <c r="K108" s="174">
        <v>130</v>
      </c>
      <c r="L108" s="173">
        <f t="shared" si="10"/>
        <v>9.3000000000000007</v>
      </c>
      <c r="M108" s="173">
        <f t="shared" si="11"/>
        <v>9.3000000000000007</v>
      </c>
    </row>
    <row r="109" spans="1:13" ht="13.5" hidden="1" customHeight="1" x14ac:dyDescent="0.2">
      <c r="A109" s="135" t="s">
        <v>571</v>
      </c>
      <c r="B109" s="136">
        <v>44274</v>
      </c>
      <c r="C109" s="135" t="s">
        <v>572</v>
      </c>
      <c r="D109" s="271" t="s">
        <v>423</v>
      </c>
      <c r="E109" s="135" t="str">
        <f t="shared" si="6"/>
        <v>Barren</v>
      </c>
      <c r="F109" s="135" t="str">
        <f t="shared" si="7"/>
        <v>Van Es</v>
      </c>
      <c r="G109" s="135" t="str">
        <f t="shared" si="8"/>
        <v>Men U/21</v>
      </c>
      <c r="H109" s="135" t="str">
        <f t="shared" si="9"/>
        <v>Penguin</v>
      </c>
      <c r="I109" s="174"/>
      <c r="J109" s="174" t="s">
        <v>370</v>
      </c>
      <c r="K109" s="174">
        <v>165</v>
      </c>
      <c r="L109" s="173">
        <f t="shared" si="10"/>
        <v>61.6</v>
      </c>
      <c r="M109" s="173">
        <f t="shared" si="11"/>
        <v>61.6</v>
      </c>
    </row>
    <row r="110" spans="1:13" ht="13.5" hidden="1" customHeight="1" x14ac:dyDescent="0.2">
      <c r="A110" s="135" t="s">
        <v>544</v>
      </c>
      <c r="B110" s="136">
        <v>44273</v>
      </c>
      <c r="C110" s="135" t="s">
        <v>545</v>
      </c>
      <c r="D110" s="230" t="s">
        <v>430</v>
      </c>
      <c r="E110" s="135" t="str">
        <f t="shared" si="6"/>
        <v>Kay</v>
      </c>
      <c r="F110" s="135" t="str">
        <f t="shared" si="7"/>
        <v>Bachran</v>
      </c>
      <c r="G110" s="135" t="str">
        <f t="shared" si="8"/>
        <v>Men U/21</v>
      </c>
      <c r="H110" s="135" t="str">
        <f t="shared" si="9"/>
        <v>Atlantic Angling Club</v>
      </c>
      <c r="I110" s="174"/>
      <c r="J110" s="174" t="s">
        <v>376</v>
      </c>
      <c r="K110" s="174">
        <v>168</v>
      </c>
      <c r="L110" s="173">
        <f t="shared" si="10"/>
        <v>25.7</v>
      </c>
      <c r="M110" s="173">
        <f t="shared" si="11"/>
        <v>25.7</v>
      </c>
    </row>
    <row r="111" spans="1:13" hidden="1" x14ac:dyDescent="0.2">
      <c r="A111" s="135" t="s">
        <v>544</v>
      </c>
      <c r="B111" s="136">
        <v>44273</v>
      </c>
      <c r="C111" s="135" t="s">
        <v>545</v>
      </c>
      <c r="D111" s="271" t="s">
        <v>282</v>
      </c>
      <c r="E111" s="135" t="str">
        <f t="shared" si="6"/>
        <v>Eduard</v>
      </c>
      <c r="F111" s="135" t="str">
        <f t="shared" si="7"/>
        <v>Janse van Rensburg</v>
      </c>
      <c r="G111" s="135" t="str">
        <f t="shared" si="8"/>
        <v>Men U/16</v>
      </c>
      <c r="H111" s="135" t="str">
        <f t="shared" si="9"/>
        <v>Walvis Bay</v>
      </c>
      <c r="I111" s="174"/>
      <c r="J111" s="172" t="s">
        <v>376</v>
      </c>
      <c r="K111" s="174">
        <v>151</v>
      </c>
      <c r="L111" s="173">
        <f t="shared" si="10"/>
        <v>17.8</v>
      </c>
      <c r="M111" s="173">
        <f t="shared" si="11"/>
        <v>17.8</v>
      </c>
    </row>
    <row r="112" spans="1:13" ht="13.5" hidden="1" customHeight="1" x14ac:dyDescent="0.2">
      <c r="A112" s="135" t="s">
        <v>544</v>
      </c>
      <c r="B112" s="136">
        <v>44273</v>
      </c>
      <c r="C112" s="135" t="s">
        <v>545</v>
      </c>
      <c r="D112" s="271" t="s">
        <v>233</v>
      </c>
      <c r="E112" s="135" t="str">
        <f t="shared" si="6"/>
        <v>Dian</v>
      </c>
      <c r="F112" s="135" t="str">
        <f t="shared" si="7"/>
        <v>Neethling</v>
      </c>
      <c r="G112" s="135" t="str">
        <f t="shared" si="8"/>
        <v>Men U/21</v>
      </c>
      <c r="H112" s="135" t="str">
        <f t="shared" si="9"/>
        <v>Walvis Bay</v>
      </c>
      <c r="I112" s="174"/>
      <c r="J112" s="174" t="s">
        <v>376</v>
      </c>
      <c r="K112" s="174">
        <v>150</v>
      </c>
      <c r="L112" s="173">
        <f t="shared" si="10"/>
        <v>17.399999999999999</v>
      </c>
      <c r="M112" s="173">
        <f t="shared" si="11"/>
        <v>17.399999999999999</v>
      </c>
    </row>
    <row r="113" spans="1:13" ht="13.5" hidden="1" customHeight="1" x14ac:dyDescent="0.2">
      <c r="A113" s="135" t="s">
        <v>544</v>
      </c>
      <c r="B113" s="136">
        <v>44273</v>
      </c>
      <c r="C113" s="135" t="s">
        <v>545</v>
      </c>
      <c r="D113" s="230" t="s">
        <v>237</v>
      </c>
      <c r="E113" s="135" t="str">
        <f t="shared" si="6"/>
        <v>Immo</v>
      </c>
      <c r="F113" s="135" t="str">
        <f t="shared" si="7"/>
        <v>Dresselhaus</v>
      </c>
      <c r="G113" s="135" t="str">
        <f t="shared" si="8"/>
        <v>Men Seniors</v>
      </c>
      <c r="H113" s="135" t="str">
        <f t="shared" si="9"/>
        <v>Orca Angling Club</v>
      </c>
      <c r="I113" s="174"/>
      <c r="J113" s="174" t="s">
        <v>392</v>
      </c>
      <c r="K113" s="174">
        <v>129</v>
      </c>
      <c r="L113" s="173">
        <f t="shared" si="10"/>
        <v>19.7</v>
      </c>
      <c r="M113" s="173">
        <f t="shared" si="11"/>
        <v>19.7</v>
      </c>
    </row>
    <row r="114" spans="1:13" ht="13.5" hidden="1" customHeight="1" x14ac:dyDescent="0.2">
      <c r="A114" s="135" t="s">
        <v>544</v>
      </c>
      <c r="B114" s="136">
        <v>44273</v>
      </c>
      <c r="C114" s="135" t="s">
        <v>545</v>
      </c>
      <c r="D114" s="271" t="s">
        <v>241</v>
      </c>
      <c r="E114" s="135" t="str">
        <f t="shared" si="6"/>
        <v>Andre</v>
      </c>
      <c r="F114" s="135" t="str">
        <f t="shared" si="7"/>
        <v>Aggenbag</v>
      </c>
      <c r="G114" s="135" t="str">
        <f t="shared" si="8"/>
        <v>Men Seniors</v>
      </c>
      <c r="H114" s="135" t="str">
        <f t="shared" si="9"/>
        <v>Welwitschia</v>
      </c>
      <c r="I114" s="174"/>
      <c r="J114" s="174" t="s">
        <v>392</v>
      </c>
      <c r="K114" s="174">
        <v>129</v>
      </c>
      <c r="L114" s="173">
        <f t="shared" si="10"/>
        <v>19.7</v>
      </c>
      <c r="M114" s="173">
        <f t="shared" si="11"/>
        <v>19.7</v>
      </c>
    </row>
    <row r="115" spans="1:13" ht="13.5" hidden="1" customHeight="1" x14ac:dyDescent="0.2">
      <c r="A115" s="135" t="s">
        <v>571</v>
      </c>
      <c r="B115" s="136">
        <v>44274</v>
      </c>
      <c r="C115" s="135" t="s">
        <v>572</v>
      </c>
      <c r="D115" s="271" t="s">
        <v>274</v>
      </c>
      <c r="E115" s="135" t="str">
        <f t="shared" si="6"/>
        <v>Jaco</v>
      </c>
      <c r="F115" s="135" t="str">
        <f t="shared" si="7"/>
        <v>Venter</v>
      </c>
      <c r="G115" s="135" t="str">
        <f t="shared" si="8"/>
        <v>Men Seniors</v>
      </c>
      <c r="H115" s="135" t="str">
        <f t="shared" si="9"/>
        <v>Atlantic Angling Club</v>
      </c>
      <c r="I115" s="174"/>
      <c r="J115" s="174" t="s">
        <v>354</v>
      </c>
      <c r="K115" s="174">
        <v>102</v>
      </c>
      <c r="L115" s="173">
        <f t="shared" si="10"/>
        <v>19.7</v>
      </c>
      <c r="M115" s="173">
        <f t="shared" si="11"/>
        <v>19.7</v>
      </c>
    </row>
    <row r="116" spans="1:13" hidden="1" x14ac:dyDescent="0.2">
      <c r="A116" s="135" t="s">
        <v>544</v>
      </c>
      <c r="B116" s="136">
        <v>44273</v>
      </c>
      <c r="C116" s="135" t="s">
        <v>545</v>
      </c>
      <c r="D116" s="271" t="s">
        <v>431</v>
      </c>
      <c r="E116" s="135" t="str">
        <f t="shared" si="6"/>
        <v>Tiaan</v>
      </c>
      <c r="F116" s="135" t="str">
        <f t="shared" si="7"/>
        <v>Fourie</v>
      </c>
      <c r="G116" s="135" t="str">
        <f t="shared" si="8"/>
        <v>Men Seniors</v>
      </c>
      <c r="H116" s="135" t="str">
        <f t="shared" si="9"/>
        <v>Henties Bay</v>
      </c>
      <c r="I116" s="174"/>
      <c r="J116" s="174" t="s">
        <v>376</v>
      </c>
      <c r="K116" s="174">
        <v>155</v>
      </c>
      <c r="L116" s="173">
        <f t="shared" si="10"/>
        <v>19.5</v>
      </c>
      <c r="M116" s="173">
        <f t="shared" si="11"/>
        <v>19.5</v>
      </c>
    </row>
    <row r="117" spans="1:13" hidden="1" x14ac:dyDescent="0.2">
      <c r="A117" s="135" t="s">
        <v>573</v>
      </c>
      <c r="B117" s="136">
        <v>44275</v>
      </c>
      <c r="C117" s="135" t="s">
        <v>574</v>
      </c>
      <c r="D117" s="271" t="s">
        <v>465</v>
      </c>
      <c r="E117" s="135" t="str">
        <f t="shared" si="6"/>
        <v>Willem</v>
      </c>
      <c r="F117" s="135" t="str">
        <f t="shared" si="7"/>
        <v>Schickerling</v>
      </c>
      <c r="G117" s="135" t="str">
        <f t="shared" si="8"/>
        <v>Men Seniors</v>
      </c>
      <c r="H117" s="135" t="str">
        <f t="shared" si="9"/>
        <v>Orca Angling Club</v>
      </c>
      <c r="I117" s="174"/>
      <c r="J117" s="174" t="s">
        <v>376</v>
      </c>
      <c r="K117" s="174">
        <v>155</v>
      </c>
      <c r="L117" s="173">
        <f t="shared" si="10"/>
        <v>19.5</v>
      </c>
      <c r="M117" s="173">
        <f t="shared" si="11"/>
        <v>19.5</v>
      </c>
    </row>
    <row r="118" spans="1:13" ht="13.5" hidden="1" customHeight="1" x14ac:dyDescent="0.2">
      <c r="A118" s="135" t="s">
        <v>573</v>
      </c>
      <c r="B118" s="136">
        <v>44275</v>
      </c>
      <c r="C118" s="135" t="s">
        <v>574</v>
      </c>
      <c r="D118" s="271" t="s">
        <v>567</v>
      </c>
      <c r="E118" s="135" t="str">
        <f t="shared" si="6"/>
        <v>Olaf</v>
      </c>
      <c r="F118" s="135" t="str">
        <f t="shared" si="7"/>
        <v>Coetzee</v>
      </c>
      <c r="G118" s="135" t="str">
        <f t="shared" si="8"/>
        <v>Men Seniors</v>
      </c>
      <c r="H118" s="135" t="str">
        <f t="shared" si="9"/>
        <v>Namib Park</v>
      </c>
      <c r="I118" s="174"/>
      <c r="J118" s="174" t="s">
        <v>376</v>
      </c>
      <c r="K118" s="174">
        <v>155</v>
      </c>
      <c r="L118" s="173">
        <f t="shared" si="10"/>
        <v>19.5</v>
      </c>
      <c r="M118" s="173">
        <f t="shared" si="11"/>
        <v>19.5</v>
      </c>
    </row>
    <row r="119" spans="1:13" ht="13.5" hidden="1" customHeight="1" x14ac:dyDescent="0.2">
      <c r="A119" s="135" t="s">
        <v>573</v>
      </c>
      <c r="B119" s="136">
        <v>44275</v>
      </c>
      <c r="C119" s="135" t="s">
        <v>574</v>
      </c>
      <c r="D119" s="271" t="s">
        <v>431</v>
      </c>
      <c r="E119" s="135" t="str">
        <f t="shared" si="6"/>
        <v>Tiaan</v>
      </c>
      <c r="F119" s="135" t="str">
        <f t="shared" si="7"/>
        <v>Fourie</v>
      </c>
      <c r="G119" s="135" t="str">
        <f t="shared" si="8"/>
        <v>Men Seniors</v>
      </c>
      <c r="H119" s="135" t="str">
        <f t="shared" si="9"/>
        <v>Henties Bay</v>
      </c>
      <c r="I119" s="174"/>
      <c r="J119" s="174" t="s">
        <v>376</v>
      </c>
      <c r="K119" s="174">
        <v>155</v>
      </c>
      <c r="L119" s="173">
        <f t="shared" si="10"/>
        <v>19.5</v>
      </c>
      <c r="M119" s="173">
        <f t="shared" si="11"/>
        <v>19.5</v>
      </c>
    </row>
    <row r="120" spans="1:13" hidden="1" x14ac:dyDescent="0.2">
      <c r="A120" s="135" t="s">
        <v>544</v>
      </c>
      <c r="B120" s="136">
        <v>44273</v>
      </c>
      <c r="C120" s="135" t="s">
        <v>545</v>
      </c>
      <c r="D120" s="230" t="s">
        <v>207</v>
      </c>
      <c r="E120" s="135" t="str">
        <f t="shared" si="6"/>
        <v>Andre</v>
      </c>
      <c r="F120" s="135" t="str">
        <f t="shared" si="7"/>
        <v>Coetzee</v>
      </c>
      <c r="G120" s="135" t="str">
        <f t="shared" si="8"/>
        <v>Men Seniors</v>
      </c>
      <c r="H120" s="135" t="str">
        <f t="shared" si="9"/>
        <v>Namib Park</v>
      </c>
      <c r="I120" s="174"/>
      <c r="J120" s="172" t="s">
        <v>376</v>
      </c>
      <c r="K120" s="174">
        <v>154</v>
      </c>
      <c r="L120" s="173">
        <f t="shared" si="10"/>
        <v>19.100000000000001</v>
      </c>
      <c r="M120" s="173">
        <f t="shared" si="11"/>
        <v>19.100000000000001</v>
      </c>
    </row>
    <row r="121" spans="1:13" hidden="1" x14ac:dyDescent="0.25">
      <c r="A121" s="135" t="s">
        <v>544</v>
      </c>
      <c r="B121" s="136">
        <v>44273</v>
      </c>
      <c r="C121" s="135" t="s">
        <v>545</v>
      </c>
      <c r="D121" s="231" t="s">
        <v>225</v>
      </c>
      <c r="E121" s="135" t="str">
        <f t="shared" si="6"/>
        <v>Maritz</v>
      </c>
      <c r="F121" s="135" t="str">
        <f t="shared" si="7"/>
        <v>Jansen Van Vuuren</v>
      </c>
      <c r="G121" s="135" t="str">
        <f t="shared" si="8"/>
        <v>Men Seniors</v>
      </c>
      <c r="H121" s="135" t="str">
        <f t="shared" si="9"/>
        <v>Otjiwarongo</v>
      </c>
      <c r="I121" s="174"/>
      <c r="J121" s="174" t="s">
        <v>376</v>
      </c>
      <c r="K121" s="174">
        <v>154</v>
      </c>
      <c r="L121" s="173">
        <f t="shared" si="10"/>
        <v>19.100000000000001</v>
      </c>
      <c r="M121" s="173">
        <f t="shared" si="11"/>
        <v>19.100000000000001</v>
      </c>
    </row>
    <row r="122" spans="1:13" ht="13.5" hidden="1" customHeight="1" x14ac:dyDescent="0.2">
      <c r="A122" s="135" t="s">
        <v>544</v>
      </c>
      <c r="B122" s="136">
        <v>44273</v>
      </c>
      <c r="C122" s="135" t="s">
        <v>545</v>
      </c>
      <c r="D122" s="271" t="s">
        <v>321</v>
      </c>
      <c r="E122" s="135" t="str">
        <f t="shared" si="6"/>
        <v>Martin</v>
      </c>
      <c r="F122" s="135" t="str">
        <f t="shared" si="7"/>
        <v>Cordier</v>
      </c>
      <c r="G122" s="135" t="str">
        <f t="shared" si="8"/>
        <v>Men Seniors</v>
      </c>
      <c r="H122" s="135" t="str">
        <f t="shared" si="9"/>
        <v>Walvis Bay</v>
      </c>
      <c r="I122" s="174"/>
      <c r="J122" s="174" t="s">
        <v>376</v>
      </c>
      <c r="K122" s="174">
        <v>154</v>
      </c>
      <c r="L122" s="173">
        <f t="shared" si="10"/>
        <v>19.100000000000001</v>
      </c>
      <c r="M122" s="173">
        <f t="shared" si="11"/>
        <v>19.100000000000001</v>
      </c>
    </row>
    <row r="123" spans="1:13" ht="13.5" hidden="1" customHeight="1" x14ac:dyDescent="0.2">
      <c r="A123" s="135" t="s">
        <v>573</v>
      </c>
      <c r="B123" s="136">
        <v>44275</v>
      </c>
      <c r="C123" s="135" t="s">
        <v>574</v>
      </c>
      <c r="D123" s="271" t="s">
        <v>269</v>
      </c>
      <c r="E123" s="135" t="str">
        <f t="shared" si="6"/>
        <v>Raymond</v>
      </c>
      <c r="F123" s="135" t="str">
        <f t="shared" si="7"/>
        <v>Duvenhage</v>
      </c>
      <c r="G123" s="135" t="str">
        <f t="shared" si="8"/>
        <v>Men Seniors</v>
      </c>
      <c r="H123" s="135" t="str">
        <f t="shared" si="9"/>
        <v>Walvis Bay</v>
      </c>
      <c r="I123" s="174"/>
      <c r="J123" s="174" t="s">
        <v>376</v>
      </c>
      <c r="K123" s="174">
        <v>154</v>
      </c>
      <c r="L123" s="173">
        <f t="shared" si="10"/>
        <v>19.100000000000001</v>
      </c>
      <c r="M123" s="173">
        <f t="shared" si="11"/>
        <v>19.100000000000001</v>
      </c>
    </row>
    <row r="124" spans="1:13" ht="13.5" hidden="1" customHeight="1" x14ac:dyDescent="0.2">
      <c r="A124" s="135" t="s">
        <v>573</v>
      </c>
      <c r="B124" s="136">
        <v>44275</v>
      </c>
      <c r="C124" s="135" t="s">
        <v>574</v>
      </c>
      <c r="D124" s="271" t="s">
        <v>331</v>
      </c>
      <c r="E124" s="135" t="str">
        <f t="shared" si="6"/>
        <v>Flippie</v>
      </c>
      <c r="F124" s="135" t="str">
        <f t="shared" si="7"/>
        <v>Scheepers</v>
      </c>
      <c r="G124" s="135" t="str">
        <f t="shared" si="8"/>
        <v>Men Seniors</v>
      </c>
      <c r="H124" s="135" t="str">
        <f t="shared" si="9"/>
        <v>Walvis Bay</v>
      </c>
      <c r="I124" s="174"/>
      <c r="J124" s="174" t="s">
        <v>376</v>
      </c>
      <c r="K124" s="174">
        <v>154</v>
      </c>
      <c r="L124" s="173">
        <f t="shared" si="10"/>
        <v>19.100000000000001</v>
      </c>
      <c r="M124" s="173">
        <f t="shared" si="11"/>
        <v>19.100000000000001</v>
      </c>
    </row>
    <row r="125" spans="1:13" hidden="1" x14ac:dyDescent="0.2">
      <c r="A125" s="135" t="s">
        <v>573</v>
      </c>
      <c r="B125" s="136">
        <v>44275</v>
      </c>
      <c r="C125" s="135" t="s">
        <v>574</v>
      </c>
      <c r="D125" s="271" t="s">
        <v>249</v>
      </c>
      <c r="E125" s="135" t="str">
        <f t="shared" si="6"/>
        <v>Devon</v>
      </c>
      <c r="F125" s="135" t="str">
        <f t="shared" si="7"/>
        <v>Burger</v>
      </c>
      <c r="G125" s="135" t="str">
        <f t="shared" si="8"/>
        <v>Men U/16</v>
      </c>
      <c r="H125" s="135" t="str">
        <f t="shared" si="9"/>
        <v>Penguin</v>
      </c>
      <c r="I125" s="174"/>
      <c r="J125" s="172" t="s">
        <v>376</v>
      </c>
      <c r="K125" s="174">
        <v>151</v>
      </c>
      <c r="L125" s="173">
        <f t="shared" si="10"/>
        <v>17.8</v>
      </c>
      <c r="M125" s="173">
        <f t="shared" si="11"/>
        <v>17.8</v>
      </c>
    </row>
    <row r="126" spans="1:13" ht="13.5" hidden="1" customHeight="1" x14ac:dyDescent="0.2">
      <c r="A126" s="135" t="s">
        <v>573</v>
      </c>
      <c r="B126" s="136">
        <v>44275</v>
      </c>
      <c r="C126" s="135" t="s">
        <v>574</v>
      </c>
      <c r="D126" s="271" t="s">
        <v>410</v>
      </c>
      <c r="E126" s="135" t="str">
        <f t="shared" si="6"/>
        <v>Hannes</v>
      </c>
      <c r="F126" s="135" t="str">
        <f t="shared" si="7"/>
        <v>DeHaast</v>
      </c>
      <c r="G126" s="135" t="str">
        <f t="shared" si="8"/>
        <v>Men Seniors</v>
      </c>
      <c r="H126" s="135" t="str">
        <f t="shared" si="9"/>
        <v>Otjiwarongo</v>
      </c>
      <c r="I126" s="174"/>
      <c r="J126" s="174" t="s">
        <v>376</v>
      </c>
      <c r="K126" s="174">
        <v>154</v>
      </c>
      <c r="L126" s="173">
        <f t="shared" si="10"/>
        <v>19.100000000000001</v>
      </c>
      <c r="M126" s="173">
        <f t="shared" si="11"/>
        <v>19.100000000000001</v>
      </c>
    </row>
    <row r="127" spans="1:13" hidden="1" x14ac:dyDescent="0.25">
      <c r="A127" s="135" t="s">
        <v>544</v>
      </c>
      <c r="B127" s="136">
        <v>44273</v>
      </c>
      <c r="C127" s="135" t="s">
        <v>545</v>
      </c>
      <c r="D127" s="231" t="s">
        <v>218</v>
      </c>
      <c r="E127" s="135" t="str">
        <f t="shared" si="6"/>
        <v>Johan</v>
      </c>
      <c r="F127" s="135" t="str">
        <f t="shared" si="7"/>
        <v>Van Wyk</v>
      </c>
      <c r="G127" s="135" t="str">
        <f t="shared" si="8"/>
        <v>Men Seniors</v>
      </c>
      <c r="H127" s="135" t="str">
        <f t="shared" si="9"/>
        <v>Mako</v>
      </c>
      <c r="I127" s="174"/>
      <c r="J127" s="174" t="s">
        <v>376</v>
      </c>
      <c r="K127" s="174">
        <v>153</v>
      </c>
      <c r="L127" s="173">
        <f t="shared" si="10"/>
        <v>18.600000000000001</v>
      </c>
      <c r="M127" s="173">
        <f t="shared" si="11"/>
        <v>18.600000000000001</v>
      </c>
    </row>
    <row r="128" spans="1:13" hidden="1" x14ac:dyDescent="0.25">
      <c r="A128" s="135" t="s">
        <v>544</v>
      </c>
      <c r="B128" s="136">
        <v>44273</v>
      </c>
      <c r="C128" s="135" t="s">
        <v>545</v>
      </c>
      <c r="D128" s="231" t="s">
        <v>239</v>
      </c>
      <c r="E128" s="135" t="str">
        <f t="shared" si="6"/>
        <v>Kiepie</v>
      </c>
      <c r="F128" s="135" t="str">
        <f t="shared" si="7"/>
        <v>Burger</v>
      </c>
      <c r="G128" s="135" t="str">
        <f t="shared" si="8"/>
        <v>Men Seniors</v>
      </c>
      <c r="H128" s="135" t="str">
        <f t="shared" si="9"/>
        <v>Mako</v>
      </c>
      <c r="I128" s="174"/>
      <c r="J128" s="174" t="s">
        <v>376</v>
      </c>
      <c r="K128" s="174">
        <v>153</v>
      </c>
      <c r="L128" s="173">
        <f t="shared" si="10"/>
        <v>18.600000000000001</v>
      </c>
      <c r="M128" s="173">
        <f t="shared" si="11"/>
        <v>18.600000000000001</v>
      </c>
    </row>
    <row r="129" spans="1:13" ht="13.5" hidden="1" customHeight="1" x14ac:dyDescent="0.25">
      <c r="A129" s="135" t="s">
        <v>544</v>
      </c>
      <c r="B129" s="136">
        <v>44273</v>
      </c>
      <c r="C129" s="135" t="s">
        <v>545</v>
      </c>
      <c r="D129" s="231" t="s">
        <v>466</v>
      </c>
      <c r="E129" s="135" t="str">
        <f t="shared" si="6"/>
        <v>Danie</v>
      </c>
      <c r="F129" s="135" t="str">
        <f t="shared" si="7"/>
        <v>Van Wyk</v>
      </c>
      <c r="G129" s="135" t="str">
        <f t="shared" si="8"/>
        <v>Men Seniors</v>
      </c>
      <c r="H129" s="135" t="str">
        <f t="shared" si="9"/>
        <v>Okahandja</v>
      </c>
      <c r="I129" s="174"/>
      <c r="J129" s="172" t="s">
        <v>376</v>
      </c>
      <c r="K129" s="174">
        <v>153</v>
      </c>
      <c r="L129" s="173">
        <f t="shared" si="10"/>
        <v>18.600000000000001</v>
      </c>
      <c r="M129" s="173">
        <f t="shared" si="11"/>
        <v>18.600000000000001</v>
      </c>
    </row>
    <row r="130" spans="1:13" x14ac:dyDescent="0.2">
      <c r="A130" s="135" t="s">
        <v>573</v>
      </c>
      <c r="B130" s="136">
        <v>44275</v>
      </c>
      <c r="C130" s="135" t="s">
        <v>574</v>
      </c>
      <c r="D130" s="271" t="s">
        <v>476</v>
      </c>
      <c r="E130" s="135" t="str">
        <f t="shared" ref="E130:E193" si="12">IF(D130="","",VLOOKUP(D130,Master,3,FALSE))</f>
        <v>Wanda</v>
      </c>
      <c r="F130" s="135" t="str">
        <f t="shared" ref="F130:F193" si="13">IF(D130="","",VLOOKUP(D130,Master,4,FALSE))</f>
        <v>Enslin</v>
      </c>
      <c r="G130" s="135" t="str">
        <f t="shared" ref="G130:G193" si="14">IF(D130="","",VLOOKUP(D130,Master,5,FALSE))</f>
        <v>Ladies Senior</v>
      </c>
      <c r="H130" s="135" t="str">
        <f t="shared" ref="H130:H193" si="15">IF(D130="","",VLOOKUP(D130,Master,2,FALSE))</f>
        <v>Namib Park</v>
      </c>
      <c r="I130" s="174"/>
      <c r="J130" s="172"/>
      <c r="K130" s="174"/>
      <c r="L130" s="173" t="str">
        <f t="shared" ref="L130:L193" si="16">IF(K130="","",IF(I130="",ROUND(HLOOKUP(J130,kgList,K130,FALSE),1),ROUND(HLOOKUP(I130,kgList,K130,FALSE),1)))</f>
        <v/>
      </c>
      <c r="M130" s="173" t="str">
        <f t="shared" ref="M130:M193" si="17">IF(L130="","",IF(COUNTA(I130:J130)&gt;1,"Edible or Inedible",IF(COUNTA(I130)=1,L130*1,IF(COUNTA(J130)=1,L130*1,"ERROR"))))</f>
        <v/>
      </c>
    </row>
    <row r="131" spans="1:13" hidden="1" x14ac:dyDescent="0.2">
      <c r="A131" s="135" t="s">
        <v>571</v>
      </c>
      <c r="B131" s="136">
        <v>44274</v>
      </c>
      <c r="C131" s="135" t="s">
        <v>572</v>
      </c>
      <c r="D131" s="271" t="s">
        <v>240</v>
      </c>
      <c r="E131" s="135" t="str">
        <f t="shared" si="12"/>
        <v>Pieter</v>
      </c>
      <c r="F131" s="135" t="str">
        <f t="shared" si="13"/>
        <v>Van Aarde</v>
      </c>
      <c r="G131" s="135" t="str">
        <f t="shared" si="14"/>
        <v>Men Seniors</v>
      </c>
      <c r="H131" s="135" t="str">
        <f t="shared" si="15"/>
        <v>Seagull Angling Club Coastal</v>
      </c>
      <c r="I131" s="174"/>
      <c r="J131" s="172" t="s">
        <v>376</v>
      </c>
      <c r="K131" s="174">
        <v>153</v>
      </c>
      <c r="L131" s="173">
        <f t="shared" si="16"/>
        <v>18.600000000000001</v>
      </c>
      <c r="M131" s="173">
        <f t="shared" si="17"/>
        <v>18.600000000000001</v>
      </c>
    </row>
    <row r="132" spans="1:13" ht="13.5" hidden="1" customHeight="1" x14ac:dyDescent="0.2">
      <c r="A132" s="135" t="s">
        <v>573</v>
      </c>
      <c r="B132" s="136">
        <v>44275</v>
      </c>
      <c r="C132" s="135" t="s">
        <v>574</v>
      </c>
      <c r="D132" s="271" t="s">
        <v>223</v>
      </c>
      <c r="E132" s="135" t="str">
        <f t="shared" si="12"/>
        <v>Nols</v>
      </c>
      <c r="F132" s="135" t="str">
        <f t="shared" si="13"/>
        <v>Diedericks</v>
      </c>
      <c r="G132" s="135" t="str">
        <f t="shared" si="14"/>
        <v>Men Seniors</v>
      </c>
      <c r="H132" s="135" t="str">
        <f t="shared" si="15"/>
        <v>Welwitschia</v>
      </c>
      <c r="I132" s="174"/>
      <c r="J132" s="172" t="s">
        <v>376</v>
      </c>
      <c r="K132" s="174">
        <v>153</v>
      </c>
      <c r="L132" s="173">
        <f t="shared" si="16"/>
        <v>18.600000000000001</v>
      </c>
      <c r="M132" s="173">
        <f t="shared" si="17"/>
        <v>18.600000000000001</v>
      </c>
    </row>
    <row r="133" spans="1:13" hidden="1" x14ac:dyDescent="0.2">
      <c r="A133" s="135" t="s">
        <v>573</v>
      </c>
      <c r="B133" s="136">
        <v>44275</v>
      </c>
      <c r="C133" s="135" t="s">
        <v>574</v>
      </c>
      <c r="D133" s="271" t="s">
        <v>265</v>
      </c>
      <c r="E133" s="135" t="str">
        <f t="shared" si="12"/>
        <v>Kevin</v>
      </c>
      <c r="F133" s="135" t="str">
        <f t="shared" si="13"/>
        <v>Page</v>
      </c>
      <c r="G133" s="135" t="str">
        <f t="shared" si="14"/>
        <v>Men U/21</v>
      </c>
      <c r="H133" s="135" t="str">
        <f t="shared" si="15"/>
        <v>Penguin</v>
      </c>
      <c r="I133" s="174"/>
      <c r="J133" s="172" t="s">
        <v>376</v>
      </c>
      <c r="K133" s="174">
        <v>150</v>
      </c>
      <c r="L133" s="173">
        <f t="shared" si="16"/>
        <v>17.399999999999999</v>
      </c>
      <c r="M133" s="173">
        <f t="shared" si="17"/>
        <v>17.399999999999999</v>
      </c>
    </row>
    <row r="134" spans="1:13" ht="13.5" hidden="1" customHeight="1" x14ac:dyDescent="0.2">
      <c r="A134" s="135" t="s">
        <v>571</v>
      </c>
      <c r="B134" s="136">
        <v>44274</v>
      </c>
      <c r="C134" s="135" t="s">
        <v>572</v>
      </c>
      <c r="D134" s="271" t="s">
        <v>469</v>
      </c>
      <c r="E134" s="135" t="str">
        <f t="shared" si="12"/>
        <v>Krynauw</v>
      </c>
      <c r="F134" s="135" t="str">
        <f t="shared" si="13"/>
        <v>Bouer</v>
      </c>
      <c r="G134" s="135" t="str">
        <f t="shared" si="14"/>
        <v>Men U/21</v>
      </c>
      <c r="H134" s="135" t="str">
        <f t="shared" si="15"/>
        <v>Walvis Bay</v>
      </c>
      <c r="I134" s="174"/>
      <c r="J134" s="174" t="s">
        <v>376</v>
      </c>
      <c r="K134" s="174">
        <v>147</v>
      </c>
      <c r="L134" s="173">
        <f t="shared" si="16"/>
        <v>16.2</v>
      </c>
      <c r="M134" s="173">
        <f t="shared" si="17"/>
        <v>16.2</v>
      </c>
    </row>
    <row r="135" spans="1:13" ht="13.5" hidden="1" customHeight="1" x14ac:dyDescent="0.2">
      <c r="A135" s="135" t="s">
        <v>573</v>
      </c>
      <c r="B135" s="136">
        <v>44275</v>
      </c>
      <c r="C135" s="135" t="s">
        <v>574</v>
      </c>
      <c r="D135" s="271" t="s">
        <v>215</v>
      </c>
      <c r="E135" s="135" t="str">
        <f t="shared" si="12"/>
        <v>Johan</v>
      </c>
      <c r="F135" s="135" t="str">
        <f t="shared" si="13"/>
        <v>Agenbag</v>
      </c>
      <c r="G135" s="135" t="str">
        <f t="shared" si="14"/>
        <v>Men Seniors</v>
      </c>
      <c r="H135" s="135" t="str">
        <f t="shared" si="15"/>
        <v>Henties Bay</v>
      </c>
      <c r="I135" s="174"/>
      <c r="J135" s="174" t="s">
        <v>376</v>
      </c>
      <c r="K135" s="174">
        <v>153</v>
      </c>
      <c r="L135" s="173">
        <f t="shared" si="16"/>
        <v>18.600000000000001</v>
      </c>
      <c r="M135" s="173">
        <f t="shared" si="17"/>
        <v>18.600000000000001</v>
      </c>
    </row>
    <row r="136" spans="1:13" ht="13.5" hidden="1" customHeight="1" x14ac:dyDescent="0.25">
      <c r="A136" s="135" t="s">
        <v>544</v>
      </c>
      <c r="B136" s="136">
        <v>44273</v>
      </c>
      <c r="C136" s="135" t="s">
        <v>545</v>
      </c>
      <c r="D136" s="231" t="s">
        <v>414</v>
      </c>
      <c r="E136" s="135" t="str">
        <f t="shared" si="12"/>
        <v>Allen</v>
      </c>
      <c r="F136" s="135" t="str">
        <f t="shared" si="13"/>
        <v>Langenstrassen</v>
      </c>
      <c r="G136" s="135" t="str">
        <f t="shared" si="14"/>
        <v>Men Seniors</v>
      </c>
      <c r="H136" s="135" t="str">
        <f t="shared" si="15"/>
        <v>Penguin</v>
      </c>
      <c r="I136" s="174"/>
      <c r="J136" s="172" t="s">
        <v>376</v>
      </c>
      <c r="K136" s="174">
        <v>152</v>
      </c>
      <c r="L136" s="173">
        <f t="shared" si="16"/>
        <v>18.2</v>
      </c>
      <c r="M136" s="173">
        <f t="shared" si="17"/>
        <v>18.2</v>
      </c>
    </row>
    <row r="137" spans="1:13" hidden="1" x14ac:dyDescent="0.25">
      <c r="A137" s="135" t="s">
        <v>544</v>
      </c>
      <c r="B137" s="136">
        <v>44273</v>
      </c>
      <c r="C137" s="135" t="s">
        <v>545</v>
      </c>
      <c r="D137" s="231" t="s">
        <v>234</v>
      </c>
      <c r="E137" s="135" t="str">
        <f t="shared" si="12"/>
        <v>Danie</v>
      </c>
      <c r="F137" s="135" t="str">
        <f t="shared" si="13"/>
        <v>Van Zyl</v>
      </c>
      <c r="G137" s="135" t="str">
        <f t="shared" si="14"/>
        <v>Men Seniors</v>
      </c>
      <c r="H137" s="135" t="str">
        <f t="shared" si="15"/>
        <v>Okahandja</v>
      </c>
      <c r="I137" s="174"/>
      <c r="J137" s="174" t="s">
        <v>376</v>
      </c>
      <c r="K137" s="174">
        <v>152</v>
      </c>
      <c r="L137" s="173">
        <f t="shared" si="16"/>
        <v>18.2</v>
      </c>
      <c r="M137" s="173">
        <f t="shared" si="17"/>
        <v>18.2</v>
      </c>
    </row>
    <row r="138" spans="1:13" hidden="1" x14ac:dyDescent="0.2">
      <c r="A138" s="135" t="s">
        <v>573</v>
      </c>
      <c r="B138" s="136">
        <v>44275</v>
      </c>
      <c r="C138" s="135" t="s">
        <v>574</v>
      </c>
      <c r="D138" s="271" t="s">
        <v>251</v>
      </c>
      <c r="E138" s="135" t="str">
        <f t="shared" si="12"/>
        <v>Chris Junior</v>
      </c>
      <c r="F138" s="135" t="str">
        <f t="shared" si="13"/>
        <v>Orffer</v>
      </c>
      <c r="G138" s="135" t="str">
        <f t="shared" si="14"/>
        <v>Men Seniors</v>
      </c>
      <c r="H138" s="135" t="str">
        <f t="shared" si="15"/>
        <v>Penguin</v>
      </c>
      <c r="I138" s="174"/>
      <c r="J138" s="172" t="s">
        <v>376</v>
      </c>
      <c r="K138" s="174">
        <v>152</v>
      </c>
      <c r="L138" s="173">
        <f t="shared" si="16"/>
        <v>18.2</v>
      </c>
      <c r="M138" s="173">
        <f t="shared" si="17"/>
        <v>18.2</v>
      </c>
    </row>
    <row r="139" spans="1:13" ht="13.5" hidden="1" customHeight="1" x14ac:dyDescent="0.2">
      <c r="A139" s="135" t="s">
        <v>573</v>
      </c>
      <c r="B139" s="136">
        <v>44275</v>
      </c>
      <c r="C139" s="135" t="s">
        <v>574</v>
      </c>
      <c r="D139" s="271" t="s">
        <v>206</v>
      </c>
      <c r="E139" s="135" t="str">
        <f t="shared" si="12"/>
        <v>Brian</v>
      </c>
      <c r="F139" s="135" t="str">
        <f t="shared" si="13"/>
        <v>Curtis</v>
      </c>
      <c r="G139" s="135" t="str">
        <f t="shared" si="14"/>
        <v>Men Seniors</v>
      </c>
      <c r="H139" s="135" t="str">
        <f t="shared" si="15"/>
        <v>Orca Angling Club</v>
      </c>
      <c r="I139" s="174"/>
      <c r="J139" s="174" t="s">
        <v>376</v>
      </c>
      <c r="K139" s="174">
        <v>152</v>
      </c>
      <c r="L139" s="173">
        <f t="shared" si="16"/>
        <v>18.2</v>
      </c>
      <c r="M139" s="173">
        <f t="shared" si="17"/>
        <v>18.2</v>
      </c>
    </row>
    <row r="140" spans="1:13" ht="13.5" hidden="1" customHeight="1" x14ac:dyDescent="0.2">
      <c r="A140" s="135" t="s">
        <v>573</v>
      </c>
      <c r="B140" s="136">
        <v>44275</v>
      </c>
      <c r="C140" s="135" t="s">
        <v>574</v>
      </c>
      <c r="D140" s="271" t="s">
        <v>321</v>
      </c>
      <c r="E140" s="135" t="str">
        <f t="shared" si="12"/>
        <v>Martin</v>
      </c>
      <c r="F140" s="135" t="str">
        <f t="shared" si="13"/>
        <v>Cordier</v>
      </c>
      <c r="G140" s="135" t="str">
        <f t="shared" si="14"/>
        <v>Men Seniors</v>
      </c>
      <c r="H140" s="135" t="str">
        <f t="shared" si="15"/>
        <v>Walvis Bay</v>
      </c>
      <c r="I140" s="174"/>
      <c r="J140" s="174" t="s">
        <v>376</v>
      </c>
      <c r="K140" s="174">
        <v>152</v>
      </c>
      <c r="L140" s="173">
        <f t="shared" si="16"/>
        <v>18.2</v>
      </c>
      <c r="M140" s="173">
        <f t="shared" si="17"/>
        <v>18.2</v>
      </c>
    </row>
    <row r="141" spans="1:13" ht="13.5" hidden="1" customHeight="1" x14ac:dyDescent="0.2">
      <c r="A141" s="135" t="s">
        <v>573</v>
      </c>
      <c r="B141" s="136">
        <v>44275</v>
      </c>
      <c r="C141" s="135" t="s">
        <v>574</v>
      </c>
      <c r="D141" s="271" t="s">
        <v>243</v>
      </c>
      <c r="E141" s="135" t="str">
        <f t="shared" si="12"/>
        <v>Gunther</v>
      </c>
      <c r="F141" s="135" t="str">
        <f t="shared" si="13"/>
        <v>Krauer</v>
      </c>
      <c r="G141" s="135" t="str">
        <f t="shared" si="14"/>
        <v>Men Seniors</v>
      </c>
      <c r="H141" s="135" t="str">
        <f t="shared" si="15"/>
        <v>Walvis Bay</v>
      </c>
      <c r="I141" s="174"/>
      <c r="J141" s="174" t="s">
        <v>376</v>
      </c>
      <c r="K141" s="174">
        <v>152</v>
      </c>
      <c r="L141" s="173">
        <f t="shared" si="16"/>
        <v>18.2</v>
      </c>
      <c r="M141" s="173">
        <f t="shared" si="17"/>
        <v>18.2</v>
      </c>
    </row>
    <row r="142" spans="1:13" ht="13.5" hidden="1" customHeight="1" x14ac:dyDescent="0.2">
      <c r="A142" s="135" t="s">
        <v>573</v>
      </c>
      <c r="B142" s="136">
        <v>44275</v>
      </c>
      <c r="C142" s="135" t="s">
        <v>574</v>
      </c>
      <c r="D142" s="271" t="s">
        <v>327</v>
      </c>
      <c r="E142" s="135" t="str">
        <f t="shared" si="12"/>
        <v>Martinus</v>
      </c>
      <c r="F142" s="135" t="str">
        <f t="shared" si="13"/>
        <v>Venter</v>
      </c>
      <c r="G142" s="135" t="str">
        <f t="shared" si="14"/>
        <v>Men Seniors</v>
      </c>
      <c r="H142" s="135" t="str">
        <f t="shared" si="15"/>
        <v>Otjiwarongo</v>
      </c>
      <c r="I142" s="174"/>
      <c r="J142" s="174" t="s">
        <v>376</v>
      </c>
      <c r="K142" s="174">
        <v>152</v>
      </c>
      <c r="L142" s="173">
        <f t="shared" si="16"/>
        <v>18.2</v>
      </c>
      <c r="M142" s="173">
        <f t="shared" si="17"/>
        <v>18.2</v>
      </c>
    </row>
    <row r="143" spans="1:13" x14ac:dyDescent="0.2">
      <c r="A143" s="135" t="s">
        <v>573</v>
      </c>
      <c r="B143" s="136">
        <v>44275</v>
      </c>
      <c r="C143" s="135" t="s">
        <v>574</v>
      </c>
      <c r="D143" s="271" t="s">
        <v>250</v>
      </c>
      <c r="E143" s="135" t="str">
        <f t="shared" si="12"/>
        <v>Elaine</v>
      </c>
      <c r="F143" s="135" t="str">
        <f t="shared" si="13"/>
        <v>Vorster</v>
      </c>
      <c r="G143" s="135" t="str">
        <f t="shared" si="14"/>
        <v>Ladies Senior</v>
      </c>
      <c r="H143" s="135" t="str">
        <f t="shared" si="15"/>
        <v>Henties Bay</v>
      </c>
      <c r="I143" s="174"/>
      <c r="J143" s="172"/>
      <c r="K143" s="174"/>
      <c r="L143" s="173" t="str">
        <f t="shared" si="16"/>
        <v/>
      </c>
      <c r="M143" s="173" t="str">
        <f t="shared" si="17"/>
        <v/>
      </c>
    </row>
    <row r="144" spans="1:13" ht="13.5" hidden="1" customHeight="1" x14ac:dyDescent="0.2">
      <c r="A144" s="135" t="s">
        <v>571</v>
      </c>
      <c r="B144" s="136">
        <v>44274</v>
      </c>
      <c r="C144" s="135" t="s">
        <v>572</v>
      </c>
      <c r="D144" s="271" t="s">
        <v>465</v>
      </c>
      <c r="E144" s="135" t="str">
        <f t="shared" si="12"/>
        <v>Willem</v>
      </c>
      <c r="F144" s="135" t="str">
        <f t="shared" si="13"/>
        <v>Schickerling</v>
      </c>
      <c r="G144" s="135" t="str">
        <f t="shared" si="14"/>
        <v>Men Seniors</v>
      </c>
      <c r="H144" s="135" t="str">
        <f t="shared" si="15"/>
        <v>Orca Angling Club</v>
      </c>
      <c r="I144" s="174"/>
      <c r="J144" s="174" t="s">
        <v>376</v>
      </c>
      <c r="K144" s="174">
        <v>151</v>
      </c>
      <c r="L144" s="173">
        <f t="shared" si="16"/>
        <v>17.8</v>
      </c>
      <c r="M144" s="173">
        <f t="shared" si="17"/>
        <v>17.8</v>
      </c>
    </row>
    <row r="145" spans="1:13" hidden="1" x14ac:dyDescent="0.2">
      <c r="A145" s="135" t="s">
        <v>571</v>
      </c>
      <c r="B145" s="136">
        <v>44274</v>
      </c>
      <c r="C145" s="135" t="s">
        <v>572</v>
      </c>
      <c r="D145" s="271" t="s">
        <v>569</v>
      </c>
      <c r="E145" s="135" t="str">
        <f t="shared" si="12"/>
        <v>Terence</v>
      </c>
      <c r="F145" s="135" t="str">
        <f t="shared" si="13"/>
        <v>Clark</v>
      </c>
      <c r="G145" s="135" t="str">
        <f t="shared" si="14"/>
        <v>Men Seniors</v>
      </c>
      <c r="H145" s="135" t="str">
        <f t="shared" si="15"/>
        <v>Walvis Bay</v>
      </c>
      <c r="I145" s="174"/>
      <c r="J145" s="172" t="s">
        <v>376</v>
      </c>
      <c r="K145" s="174">
        <v>151</v>
      </c>
      <c r="L145" s="173">
        <f t="shared" si="16"/>
        <v>17.8</v>
      </c>
      <c r="M145" s="173">
        <f t="shared" si="17"/>
        <v>17.8</v>
      </c>
    </row>
    <row r="146" spans="1:13" hidden="1" x14ac:dyDescent="0.2">
      <c r="A146" s="135" t="s">
        <v>573</v>
      </c>
      <c r="B146" s="136">
        <v>44275</v>
      </c>
      <c r="C146" s="135" t="s">
        <v>574</v>
      </c>
      <c r="D146" s="271" t="s">
        <v>258</v>
      </c>
      <c r="E146" s="135" t="str">
        <f t="shared" si="12"/>
        <v>Henning</v>
      </c>
      <c r="F146" s="135" t="str">
        <f t="shared" si="13"/>
        <v>Du Plessis</v>
      </c>
      <c r="G146" s="135" t="str">
        <f t="shared" si="14"/>
        <v>Men Seniors</v>
      </c>
      <c r="H146" s="135" t="str">
        <f t="shared" si="15"/>
        <v>Atlantic Angling Club</v>
      </c>
      <c r="I146" s="174"/>
      <c r="J146" s="172" t="s">
        <v>376</v>
      </c>
      <c r="K146" s="174">
        <v>151</v>
      </c>
      <c r="L146" s="173">
        <f t="shared" si="16"/>
        <v>17.8</v>
      </c>
      <c r="M146" s="173">
        <f t="shared" si="17"/>
        <v>17.8</v>
      </c>
    </row>
    <row r="147" spans="1:13" hidden="1" x14ac:dyDescent="0.2">
      <c r="A147" s="135" t="s">
        <v>573</v>
      </c>
      <c r="B147" s="136">
        <v>44275</v>
      </c>
      <c r="C147" s="135" t="s">
        <v>574</v>
      </c>
      <c r="D147" s="271" t="s">
        <v>465</v>
      </c>
      <c r="E147" s="135" t="str">
        <f t="shared" si="12"/>
        <v>Willem</v>
      </c>
      <c r="F147" s="135" t="str">
        <f t="shared" si="13"/>
        <v>Schickerling</v>
      </c>
      <c r="G147" s="135" t="str">
        <f t="shared" si="14"/>
        <v>Men Seniors</v>
      </c>
      <c r="H147" s="135" t="str">
        <f t="shared" si="15"/>
        <v>Orca Angling Club</v>
      </c>
      <c r="I147" s="174"/>
      <c r="J147" s="172" t="s">
        <v>376</v>
      </c>
      <c r="K147" s="174">
        <v>151</v>
      </c>
      <c r="L147" s="173">
        <f t="shared" si="16"/>
        <v>17.8</v>
      </c>
      <c r="M147" s="173">
        <f t="shared" si="17"/>
        <v>17.8</v>
      </c>
    </row>
    <row r="148" spans="1:13" hidden="1" x14ac:dyDescent="0.2">
      <c r="A148" s="135" t="s">
        <v>573</v>
      </c>
      <c r="B148" s="136">
        <v>44275</v>
      </c>
      <c r="C148" s="135" t="s">
        <v>574</v>
      </c>
      <c r="D148" s="271" t="s">
        <v>231</v>
      </c>
      <c r="E148" s="135" t="str">
        <f t="shared" si="12"/>
        <v>Werner</v>
      </c>
      <c r="F148" s="135" t="str">
        <f t="shared" si="13"/>
        <v>Van Riet</v>
      </c>
      <c r="G148" s="135" t="str">
        <f t="shared" si="14"/>
        <v>Men Seniors</v>
      </c>
      <c r="H148" s="135" t="str">
        <f t="shared" si="15"/>
        <v>Walvis Bay</v>
      </c>
      <c r="I148" s="174"/>
      <c r="J148" s="172" t="s">
        <v>376</v>
      </c>
      <c r="K148" s="174">
        <v>151</v>
      </c>
      <c r="L148" s="173">
        <f t="shared" si="16"/>
        <v>17.8</v>
      </c>
      <c r="M148" s="173">
        <f t="shared" si="17"/>
        <v>17.8</v>
      </c>
    </row>
    <row r="149" spans="1:13" hidden="1" x14ac:dyDescent="0.25">
      <c r="A149" s="135" t="s">
        <v>544</v>
      </c>
      <c r="B149" s="136">
        <v>44273</v>
      </c>
      <c r="C149" s="135" t="s">
        <v>545</v>
      </c>
      <c r="D149" s="231" t="s">
        <v>266</v>
      </c>
      <c r="E149" s="135" t="str">
        <f t="shared" si="12"/>
        <v>Danie</v>
      </c>
      <c r="F149" s="135" t="str">
        <f t="shared" si="13"/>
        <v>Smith</v>
      </c>
      <c r="G149" s="135" t="str">
        <f t="shared" si="14"/>
        <v>Men Seniors</v>
      </c>
      <c r="H149" s="135" t="str">
        <f t="shared" si="15"/>
        <v>Seagull Angling Club Inland</v>
      </c>
      <c r="I149" s="174"/>
      <c r="J149" s="174" t="s">
        <v>376</v>
      </c>
      <c r="K149" s="174">
        <v>150</v>
      </c>
      <c r="L149" s="173">
        <f t="shared" si="16"/>
        <v>17.399999999999999</v>
      </c>
      <c r="M149" s="173">
        <f t="shared" si="17"/>
        <v>17.399999999999999</v>
      </c>
    </row>
    <row r="150" spans="1:13" ht="13.5" hidden="1" customHeight="1" x14ac:dyDescent="0.2">
      <c r="A150" s="135" t="s">
        <v>571</v>
      </c>
      <c r="B150" s="136">
        <v>44274</v>
      </c>
      <c r="C150" s="135" t="s">
        <v>572</v>
      </c>
      <c r="D150" s="271" t="s">
        <v>209</v>
      </c>
      <c r="E150" s="135" t="str">
        <f t="shared" si="12"/>
        <v>Roger</v>
      </c>
      <c r="F150" s="135" t="str">
        <f t="shared" si="13"/>
        <v>Boon</v>
      </c>
      <c r="G150" s="135" t="str">
        <f t="shared" si="14"/>
        <v>Men Seniors</v>
      </c>
      <c r="H150" s="135" t="str">
        <f t="shared" si="15"/>
        <v>Namib Park</v>
      </c>
      <c r="I150" s="174"/>
      <c r="J150" s="174" t="s">
        <v>376</v>
      </c>
      <c r="K150" s="174">
        <v>150</v>
      </c>
      <c r="L150" s="173">
        <f t="shared" si="16"/>
        <v>17.399999999999999</v>
      </c>
      <c r="M150" s="173">
        <f t="shared" si="17"/>
        <v>17.399999999999999</v>
      </c>
    </row>
    <row r="151" spans="1:13" ht="13.5" hidden="1" customHeight="1" x14ac:dyDescent="0.2">
      <c r="A151" s="135" t="s">
        <v>571</v>
      </c>
      <c r="B151" s="136">
        <v>44274</v>
      </c>
      <c r="C151" s="135" t="s">
        <v>572</v>
      </c>
      <c r="D151" s="271" t="s">
        <v>237</v>
      </c>
      <c r="E151" s="135" t="str">
        <f t="shared" si="12"/>
        <v>Immo</v>
      </c>
      <c r="F151" s="135" t="str">
        <f t="shared" si="13"/>
        <v>Dresselhaus</v>
      </c>
      <c r="G151" s="135" t="str">
        <f t="shared" si="14"/>
        <v>Men Seniors</v>
      </c>
      <c r="H151" s="135" t="str">
        <f t="shared" si="15"/>
        <v>Orca Angling Club</v>
      </c>
      <c r="I151" s="174"/>
      <c r="J151" s="174" t="s">
        <v>376</v>
      </c>
      <c r="K151" s="174">
        <v>150</v>
      </c>
      <c r="L151" s="173">
        <f t="shared" si="16"/>
        <v>17.399999999999999</v>
      </c>
      <c r="M151" s="173">
        <f t="shared" si="17"/>
        <v>17.399999999999999</v>
      </c>
    </row>
    <row r="152" spans="1:13" ht="13.5" hidden="1" customHeight="1" x14ac:dyDescent="0.2">
      <c r="A152" s="135" t="s">
        <v>571</v>
      </c>
      <c r="B152" s="136">
        <v>44274</v>
      </c>
      <c r="C152" s="135" t="s">
        <v>572</v>
      </c>
      <c r="D152" s="271" t="s">
        <v>269</v>
      </c>
      <c r="E152" s="135" t="str">
        <f t="shared" si="12"/>
        <v>Raymond</v>
      </c>
      <c r="F152" s="135" t="str">
        <f t="shared" si="13"/>
        <v>Duvenhage</v>
      </c>
      <c r="G152" s="135" t="str">
        <f t="shared" si="14"/>
        <v>Men Seniors</v>
      </c>
      <c r="H152" s="135" t="str">
        <f t="shared" si="15"/>
        <v>Walvis Bay</v>
      </c>
      <c r="I152" s="174"/>
      <c r="J152" s="174" t="s">
        <v>376</v>
      </c>
      <c r="K152" s="174">
        <v>150</v>
      </c>
      <c r="L152" s="173">
        <f t="shared" si="16"/>
        <v>17.399999999999999</v>
      </c>
      <c r="M152" s="173">
        <f t="shared" si="17"/>
        <v>17.399999999999999</v>
      </c>
    </row>
    <row r="153" spans="1:13" ht="13.5" hidden="1" customHeight="1" x14ac:dyDescent="0.2">
      <c r="A153" s="135" t="s">
        <v>573</v>
      </c>
      <c r="B153" s="136">
        <v>44275</v>
      </c>
      <c r="C153" s="135" t="s">
        <v>574</v>
      </c>
      <c r="D153" s="271" t="s">
        <v>414</v>
      </c>
      <c r="E153" s="135" t="str">
        <f t="shared" si="12"/>
        <v>Allen</v>
      </c>
      <c r="F153" s="135" t="str">
        <f t="shared" si="13"/>
        <v>Langenstrassen</v>
      </c>
      <c r="G153" s="135" t="str">
        <f t="shared" si="14"/>
        <v>Men Seniors</v>
      </c>
      <c r="H153" s="135" t="str">
        <f t="shared" si="15"/>
        <v>Penguin</v>
      </c>
      <c r="I153" s="174"/>
      <c r="J153" s="174" t="s">
        <v>376</v>
      </c>
      <c r="K153" s="174">
        <v>150</v>
      </c>
      <c r="L153" s="173">
        <f t="shared" si="16"/>
        <v>17.399999999999999</v>
      </c>
      <c r="M153" s="173">
        <f t="shared" si="17"/>
        <v>17.399999999999999</v>
      </c>
    </row>
    <row r="154" spans="1:13" ht="13.5" hidden="1" customHeight="1" x14ac:dyDescent="0.2">
      <c r="A154" s="135" t="s">
        <v>573</v>
      </c>
      <c r="B154" s="136">
        <v>44275</v>
      </c>
      <c r="C154" s="135" t="s">
        <v>574</v>
      </c>
      <c r="D154" s="271" t="s">
        <v>326</v>
      </c>
      <c r="E154" s="135" t="str">
        <f t="shared" si="12"/>
        <v>Henning</v>
      </c>
      <c r="F154" s="135" t="str">
        <f t="shared" si="13"/>
        <v>Van Wyk</v>
      </c>
      <c r="G154" s="135" t="str">
        <f t="shared" si="14"/>
        <v>Men Seniors</v>
      </c>
      <c r="H154" s="135" t="str">
        <f t="shared" si="15"/>
        <v>Okahandja</v>
      </c>
      <c r="I154" s="174"/>
      <c r="J154" s="174" t="s">
        <v>376</v>
      </c>
      <c r="K154" s="174">
        <v>150</v>
      </c>
      <c r="L154" s="173">
        <f t="shared" si="16"/>
        <v>17.399999999999999</v>
      </c>
      <c r="M154" s="173">
        <f t="shared" si="17"/>
        <v>17.399999999999999</v>
      </c>
    </row>
    <row r="155" spans="1:13" hidden="1" x14ac:dyDescent="0.2">
      <c r="A155" s="135" t="s">
        <v>573</v>
      </c>
      <c r="B155" s="136">
        <v>44275</v>
      </c>
      <c r="C155" s="135" t="s">
        <v>574</v>
      </c>
      <c r="D155" s="271" t="s">
        <v>223</v>
      </c>
      <c r="E155" s="135" t="str">
        <f t="shared" si="12"/>
        <v>Nols</v>
      </c>
      <c r="F155" s="135" t="str">
        <f t="shared" si="13"/>
        <v>Diedericks</v>
      </c>
      <c r="G155" s="135" t="str">
        <f t="shared" si="14"/>
        <v>Men Seniors</v>
      </c>
      <c r="H155" s="135" t="str">
        <f t="shared" si="15"/>
        <v>Welwitschia</v>
      </c>
      <c r="I155" s="174"/>
      <c r="J155" s="172" t="s">
        <v>376</v>
      </c>
      <c r="K155" s="174">
        <v>150</v>
      </c>
      <c r="L155" s="173">
        <f t="shared" si="16"/>
        <v>17.399999999999999</v>
      </c>
      <c r="M155" s="173">
        <f t="shared" si="17"/>
        <v>17.399999999999999</v>
      </c>
    </row>
    <row r="156" spans="1:13" hidden="1" x14ac:dyDescent="0.2">
      <c r="A156" s="135" t="s">
        <v>573</v>
      </c>
      <c r="B156" s="136">
        <v>44275</v>
      </c>
      <c r="C156" s="135" t="s">
        <v>574</v>
      </c>
      <c r="D156" s="271" t="s">
        <v>219</v>
      </c>
      <c r="E156" s="135" t="str">
        <f t="shared" si="12"/>
        <v>Leon</v>
      </c>
      <c r="F156" s="135" t="str">
        <f t="shared" si="13"/>
        <v>Krauze</v>
      </c>
      <c r="G156" s="135" t="str">
        <f t="shared" si="14"/>
        <v>Men Seniors</v>
      </c>
      <c r="H156" s="135" t="str">
        <f t="shared" si="15"/>
        <v>Henties Bay</v>
      </c>
      <c r="I156" s="174"/>
      <c r="J156" s="172" t="s">
        <v>376</v>
      </c>
      <c r="K156" s="174">
        <v>150</v>
      </c>
      <c r="L156" s="173">
        <f t="shared" si="16"/>
        <v>17.399999999999999</v>
      </c>
      <c r="M156" s="173">
        <f t="shared" si="17"/>
        <v>17.399999999999999</v>
      </c>
    </row>
    <row r="157" spans="1:13" hidden="1" x14ac:dyDescent="0.2">
      <c r="A157" s="135" t="s">
        <v>544</v>
      </c>
      <c r="B157" s="136">
        <v>44273</v>
      </c>
      <c r="C157" s="135" t="s">
        <v>545</v>
      </c>
      <c r="D157" s="271" t="s">
        <v>303</v>
      </c>
      <c r="E157" s="135" t="str">
        <f t="shared" si="12"/>
        <v>Johan</v>
      </c>
      <c r="F157" s="135" t="str">
        <f t="shared" si="13"/>
        <v>Burger</v>
      </c>
      <c r="G157" s="135" t="str">
        <f t="shared" si="14"/>
        <v>Men Seniors</v>
      </c>
      <c r="H157" s="135" t="str">
        <f t="shared" si="15"/>
        <v>Henties Bay</v>
      </c>
      <c r="I157" s="174"/>
      <c r="J157" s="172" t="s">
        <v>375</v>
      </c>
      <c r="K157" s="174">
        <v>112</v>
      </c>
      <c r="L157" s="173">
        <f t="shared" si="16"/>
        <v>17.399999999999999</v>
      </c>
      <c r="M157" s="173">
        <f t="shared" si="17"/>
        <v>17.399999999999999</v>
      </c>
    </row>
    <row r="158" spans="1:13" hidden="1" x14ac:dyDescent="0.25">
      <c r="A158" s="135" t="s">
        <v>544</v>
      </c>
      <c r="B158" s="136">
        <v>44273</v>
      </c>
      <c r="C158" s="135" t="s">
        <v>545</v>
      </c>
      <c r="D158" s="231" t="s">
        <v>221</v>
      </c>
      <c r="E158" s="135" t="str">
        <f t="shared" si="12"/>
        <v>Sean</v>
      </c>
      <c r="F158" s="135" t="str">
        <f t="shared" si="13"/>
        <v>Van Den Heuvel</v>
      </c>
      <c r="G158" s="135" t="str">
        <f t="shared" si="14"/>
        <v>Men Seniors</v>
      </c>
      <c r="H158" s="135" t="str">
        <f t="shared" si="15"/>
        <v>Seagull Angling Club Inland</v>
      </c>
      <c r="I158" s="174"/>
      <c r="J158" s="174" t="s">
        <v>392</v>
      </c>
      <c r="K158" s="174">
        <v>123</v>
      </c>
      <c r="L158" s="173">
        <f t="shared" si="16"/>
        <v>17</v>
      </c>
      <c r="M158" s="173">
        <f t="shared" si="17"/>
        <v>17</v>
      </c>
    </row>
    <row r="159" spans="1:13" hidden="1" x14ac:dyDescent="0.2">
      <c r="A159" s="135" t="s">
        <v>571</v>
      </c>
      <c r="B159" s="136">
        <v>44274</v>
      </c>
      <c r="C159" s="135" t="s">
        <v>572</v>
      </c>
      <c r="D159" s="271" t="s">
        <v>240</v>
      </c>
      <c r="E159" s="135" t="str">
        <f t="shared" si="12"/>
        <v>Pieter</v>
      </c>
      <c r="F159" s="135" t="str">
        <f t="shared" si="13"/>
        <v>Van Aarde</v>
      </c>
      <c r="G159" s="135" t="str">
        <f t="shared" si="14"/>
        <v>Men Seniors</v>
      </c>
      <c r="H159" s="135" t="str">
        <f t="shared" si="15"/>
        <v>Seagull Angling Club Coastal</v>
      </c>
      <c r="I159" s="174"/>
      <c r="J159" s="172" t="s">
        <v>376</v>
      </c>
      <c r="K159" s="174">
        <v>149</v>
      </c>
      <c r="L159" s="173">
        <f t="shared" si="16"/>
        <v>17</v>
      </c>
      <c r="M159" s="173">
        <f t="shared" si="17"/>
        <v>17</v>
      </c>
    </row>
    <row r="160" spans="1:13" hidden="1" x14ac:dyDescent="0.2">
      <c r="A160" s="135" t="s">
        <v>573</v>
      </c>
      <c r="B160" s="136">
        <v>44275</v>
      </c>
      <c r="C160" s="135" t="s">
        <v>574</v>
      </c>
      <c r="D160" s="271" t="s">
        <v>260</v>
      </c>
      <c r="E160" s="135" t="str">
        <f t="shared" si="12"/>
        <v>Grant</v>
      </c>
      <c r="F160" s="135" t="str">
        <f t="shared" si="13"/>
        <v>Knight</v>
      </c>
      <c r="G160" s="135" t="str">
        <f t="shared" si="14"/>
        <v>Men Seniors</v>
      </c>
      <c r="H160" s="135" t="str">
        <f t="shared" si="15"/>
        <v>Penguin</v>
      </c>
      <c r="I160" s="174"/>
      <c r="J160" s="172" t="s">
        <v>376</v>
      </c>
      <c r="K160" s="174">
        <v>149</v>
      </c>
      <c r="L160" s="173">
        <f t="shared" si="16"/>
        <v>17</v>
      </c>
      <c r="M160" s="173">
        <f t="shared" si="17"/>
        <v>17</v>
      </c>
    </row>
    <row r="161" spans="1:13" ht="13.5" hidden="1" customHeight="1" x14ac:dyDescent="0.2">
      <c r="A161" s="135" t="s">
        <v>573</v>
      </c>
      <c r="B161" s="136">
        <v>44275</v>
      </c>
      <c r="C161" s="135" t="s">
        <v>574</v>
      </c>
      <c r="D161" s="271" t="s">
        <v>412</v>
      </c>
      <c r="E161" s="135" t="str">
        <f t="shared" si="12"/>
        <v>Johannes</v>
      </c>
      <c r="F161" s="135" t="str">
        <f t="shared" si="13"/>
        <v>Kotze</v>
      </c>
      <c r="G161" s="135" t="str">
        <f t="shared" si="14"/>
        <v>Men Seniors</v>
      </c>
      <c r="H161" s="135" t="str">
        <f t="shared" si="15"/>
        <v>Okahandja</v>
      </c>
      <c r="I161" s="174"/>
      <c r="J161" s="174" t="s">
        <v>376</v>
      </c>
      <c r="K161" s="174">
        <v>149</v>
      </c>
      <c r="L161" s="173">
        <f t="shared" si="16"/>
        <v>17</v>
      </c>
      <c r="M161" s="173">
        <f t="shared" si="17"/>
        <v>17</v>
      </c>
    </row>
    <row r="162" spans="1:13" ht="13.5" hidden="1" customHeight="1" x14ac:dyDescent="0.2">
      <c r="A162" s="135" t="s">
        <v>573</v>
      </c>
      <c r="B162" s="136">
        <v>44275</v>
      </c>
      <c r="C162" s="135" t="s">
        <v>574</v>
      </c>
      <c r="D162" s="271" t="s">
        <v>431</v>
      </c>
      <c r="E162" s="135" t="str">
        <f t="shared" si="12"/>
        <v>Tiaan</v>
      </c>
      <c r="F162" s="135" t="str">
        <f t="shared" si="13"/>
        <v>Fourie</v>
      </c>
      <c r="G162" s="135" t="str">
        <f t="shared" si="14"/>
        <v>Men Seniors</v>
      </c>
      <c r="H162" s="135" t="str">
        <f t="shared" si="15"/>
        <v>Henties Bay</v>
      </c>
      <c r="I162" s="174"/>
      <c r="J162" s="174" t="s">
        <v>376</v>
      </c>
      <c r="K162" s="174">
        <v>149</v>
      </c>
      <c r="L162" s="173">
        <f t="shared" si="16"/>
        <v>17</v>
      </c>
      <c r="M162" s="173">
        <f t="shared" si="17"/>
        <v>17</v>
      </c>
    </row>
    <row r="163" spans="1:13" ht="13.5" hidden="1" customHeight="1" x14ac:dyDescent="0.25">
      <c r="A163" s="135" t="s">
        <v>544</v>
      </c>
      <c r="B163" s="136">
        <v>44273</v>
      </c>
      <c r="C163" s="135" t="s">
        <v>545</v>
      </c>
      <c r="D163" s="231" t="s">
        <v>221</v>
      </c>
      <c r="E163" s="135" t="str">
        <f t="shared" si="12"/>
        <v>Sean</v>
      </c>
      <c r="F163" s="135" t="str">
        <f t="shared" si="13"/>
        <v>Van Den Heuvel</v>
      </c>
      <c r="G163" s="135" t="str">
        <f t="shared" si="14"/>
        <v>Men Seniors</v>
      </c>
      <c r="H163" s="135" t="str">
        <f t="shared" si="15"/>
        <v>Seagull Angling Club Inland</v>
      </c>
      <c r="I163" s="174"/>
      <c r="J163" s="172" t="s">
        <v>392</v>
      </c>
      <c r="K163" s="174">
        <v>122</v>
      </c>
      <c r="L163" s="173">
        <f t="shared" si="16"/>
        <v>16.600000000000001</v>
      </c>
      <c r="M163" s="173">
        <f t="shared" si="17"/>
        <v>16.600000000000001</v>
      </c>
    </row>
    <row r="164" spans="1:13" ht="13.5" hidden="1" customHeight="1" x14ac:dyDescent="0.2">
      <c r="A164" s="135" t="s">
        <v>571</v>
      </c>
      <c r="B164" s="136">
        <v>44274</v>
      </c>
      <c r="C164" s="135" t="s">
        <v>572</v>
      </c>
      <c r="D164" s="271" t="s">
        <v>245</v>
      </c>
      <c r="E164" s="135" t="str">
        <f t="shared" si="12"/>
        <v>Stephan</v>
      </c>
      <c r="F164" s="135" t="str">
        <f t="shared" si="13"/>
        <v>Swanepoel</v>
      </c>
      <c r="G164" s="135" t="str">
        <f t="shared" si="14"/>
        <v>Men Seniors</v>
      </c>
      <c r="H164" s="135" t="str">
        <f t="shared" si="15"/>
        <v>Namib Park</v>
      </c>
      <c r="I164" s="174"/>
      <c r="J164" s="174" t="s">
        <v>376</v>
      </c>
      <c r="K164" s="174">
        <v>148</v>
      </c>
      <c r="L164" s="173">
        <f t="shared" si="16"/>
        <v>16.600000000000001</v>
      </c>
      <c r="M164" s="173">
        <f t="shared" si="17"/>
        <v>16.600000000000001</v>
      </c>
    </row>
    <row r="165" spans="1:13" ht="13.5" hidden="1" customHeight="1" x14ac:dyDescent="0.2">
      <c r="A165" s="135" t="s">
        <v>571</v>
      </c>
      <c r="B165" s="136">
        <v>44274</v>
      </c>
      <c r="C165" s="135" t="s">
        <v>572</v>
      </c>
      <c r="D165" s="271" t="s">
        <v>465</v>
      </c>
      <c r="E165" s="135" t="str">
        <f t="shared" si="12"/>
        <v>Willem</v>
      </c>
      <c r="F165" s="135" t="str">
        <f t="shared" si="13"/>
        <v>Schickerling</v>
      </c>
      <c r="G165" s="135" t="str">
        <f t="shared" si="14"/>
        <v>Men Seniors</v>
      </c>
      <c r="H165" s="135" t="str">
        <f t="shared" si="15"/>
        <v>Orca Angling Club</v>
      </c>
      <c r="I165" s="174"/>
      <c r="J165" s="174" t="s">
        <v>376</v>
      </c>
      <c r="K165" s="174">
        <v>148</v>
      </c>
      <c r="L165" s="173">
        <f t="shared" si="16"/>
        <v>16.600000000000001</v>
      </c>
      <c r="M165" s="173">
        <f t="shared" si="17"/>
        <v>16.600000000000001</v>
      </c>
    </row>
    <row r="166" spans="1:13" ht="13.5" hidden="1" customHeight="1" x14ac:dyDescent="0.2">
      <c r="A166" s="135" t="s">
        <v>571</v>
      </c>
      <c r="B166" s="136">
        <v>44274</v>
      </c>
      <c r="C166" s="135" t="s">
        <v>572</v>
      </c>
      <c r="D166" s="271" t="s">
        <v>323</v>
      </c>
      <c r="E166" s="135" t="str">
        <f t="shared" si="12"/>
        <v>Lourens</v>
      </c>
      <c r="F166" s="135" t="str">
        <f t="shared" si="13"/>
        <v>Fourie</v>
      </c>
      <c r="G166" s="135" t="str">
        <f t="shared" si="14"/>
        <v>Men Seniors</v>
      </c>
      <c r="H166" s="135" t="str">
        <f t="shared" si="15"/>
        <v>Henties Bay</v>
      </c>
      <c r="I166" s="174"/>
      <c r="J166" s="174" t="s">
        <v>376</v>
      </c>
      <c r="K166" s="174">
        <v>148</v>
      </c>
      <c r="L166" s="173">
        <f t="shared" si="16"/>
        <v>16.600000000000001</v>
      </c>
      <c r="M166" s="173">
        <f t="shared" si="17"/>
        <v>16.600000000000001</v>
      </c>
    </row>
    <row r="167" spans="1:13" ht="13.5" hidden="1" customHeight="1" x14ac:dyDescent="0.2">
      <c r="A167" s="135" t="s">
        <v>571</v>
      </c>
      <c r="B167" s="136">
        <v>44274</v>
      </c>
      <c r="C167" s="135" t="s">
        <v>572</v>
      </c>
      <c r="D167" s="271" t="s">
        <v>466</v>
      </c>
      <c r="E167" s="135" t="str">
        <f t="shared" si="12"/>
        <v>Danie</v>
      </c>
      <c r="F167" s="135" t="str">
        <f t="shared" si="13"/>
        <v>Van Wyk</v>
      </c>
      <c r="G167" s="135" t="str">
        <f t="shared" si="14"/>
        <v>Men Seniors</v>
      </c>
      <c r="H167" s="135" t="str">
        <f t="shared" si="15"/>
        <v>Okahandja</v>
      </c>
      <c r="I167" s="174"/>
      <c r="J167" s="174" t="s">
        <v>376</v>
      </c>
      <c r="K167" s="174">
        <v>148</v>
      </c>
      <c r="L167" s="173">
        <f t="shared" si="16"/>
        <v>16.600000000000001</v>
      </c>
      <c r="M167" s="173">
        <f t="shared" si="17"/>
        <v>16.600000000000001</v>
      </c>
    </row>
    <row r="168" spans="1:13" ht="13.5" hidden="1" customHeight="1" x14ac:dyDescent="0.2">
      <c r="A168" s="135" t="s">
        <v>571</v>
      </c>
      <c r="B168" s="136">
        <v>44274</v>
      </c>
      <c r="C168" s="135" t="s">
        <v>572</v>
      </c>
      <c r="D168" s="271" t="s">
        <v>554</v>
      </c>
      <c r="E168" s="135" t="str">
        <f t="shared" si="12"/>
        <v>Duan</v>
      </c>
      <c r="F168" s="135" t="str">
        <f t="shared" si="13"/>
        <v>Kotze</v>
      </c>
      <c r="G168" s="135" t="str">
        <f t="shared" si="14"/>
        <v>Men Seniors</v>
      </c>
      <c r="H168" s="135" t="str">
        <f t="shared" si="15"/>
        <v>Okahandja</v>
      </c>
      <c r="I168" s="174"/>
      <c r="J168" s="174" t="s">
        <v>376</v>
      </c>
      <c r="K168" s="174">
        <v>148</v>
      </c>
      <c r="L168" s="173">
        <f t="shared" si="16"/>
        <v>16.600000000000001</v>
      </c>
      <c r="M168" s="173">
        <f t="shared" si="17"/>
        <v>16.600000000000001</v>
      </c>
    </row>
    <row r="169" spans="1:13" ht="13.5" hidden="1" customHeight="1" x14ac:dyDescent="0.2">
      <c r="A169" s="135" t="s">
        <v>573</v>
      </c>
      <c r="B169" s="136">
        <v>44275</v>
      </c>
      <c r="C169" s="135" t="s">
        <v>574</v>
      </c>
      <c r="D169" s="271" t="s">
        <v>206</v>
      </c>
      <c r="E169" s="135" t="str">
        <f t="shared" si="12"/>
        <v>Brian</v>
      </c>
      <c r="F169" s="135" t="str">
        <f t="shared" si="13"/>
        <v>Curtis</v>
      </c>
      <c r="G169" s="135" t="str">
        <f t="shared" si="14"/>
        <v>Men Seniors</v>
      </c>
      <c r="H169" s="135" t="str">
        <f t="shared" si="15"/>
        <v>Orca Angling Club</v>
      </c>
      <c r="I169" s="174"/>
      <c r="J169" s="174" t="s">
        <v>376</v>
      </c>
      <c r="K169" s="174">
        <v>148</v>
      </c>
      <c r="L169" s="173">
        <f t="shared" si="16"/>
        <v>16.600000000000001</v>
      </c>
      <c r="M169" s="173">
        <f t="shared" si="17"/>
        <v>16.600000000000001</v>
      </c>
    </row>
    <row r="170" spans="1:13" ht="13.5" hidden="1" customHeight="1" x14ac:dyDescent="0.2">
      <c r="A170" s="135" t="s">
        <v>573</v>
      </c>
      <c r="B170" s="136">
        <v>44275</v>
      </c>
      <c r="C170" s="135" t="s">
        <v>574</v>
      </c>
      <c r="D170" s="271" t="s">
        <v>219</v>
      </c>
      <c r="E170" s="135" t="str">
        <f t="shared" si="12"/>
        <v>Leon</v>
      </c>
      <c r="F170" s="135" t="str">
        <f t="shared" si="13"/>
        <v>Krauze</v>
      </c>
      <c r="G170" s="135" t="str">
        <f t="shared" si="14"/>
        <v>Men Seniors</v>
      </c>
      <c r="H170" s="135" t="str">
        <f t="shared" si="15"/>
        <v>Henties Bay</v>
      </c>
      <c r="I170" s="174"/>
      <c r="J170" s="174" t="s">
        <v>376</v>
      </c>
      <c r="K170" s="174">
        <v>148</v>
      </c>
      <c r="L170" s="173">
        <f t="shared" si="16"/>
        <v>16.600000000000001</v>
      </c>
      <c r="M170" s="173">
        <f t="shared" si="17"/>
        <v>16.600000000000001</v>
      </c>
    </row>
    <row r="171" spans="1:13" ht="13.5" hidden="1" customHeight="1" x14ac:dyDescent="0.2">
      <c r="A171" s="135" t="s">
        <v>573</v>
      </c>
      <c r="B171" s="136">
        <v>44275</v>
      </c>
      <c r="C171" s="135" t="s">
        <v>574</v>
      </c>
      <c r="D171" s="271" t="s">
        <v>253</v>
      </c>
      <c r="E171" s="135" t="str">
        <f t="shared" si="12"/>
        <v>Michael</v>
      </c>
      <c r="F171" s="135" t="str">
        <f t="shared" si="13"/>
        <v>Durant</v>
      </c>
      <c r="G171" s="135" t="str">
        <f t="shared" si="14"/>
        <v>Men Seniors</v>
      </c>
      <c r="H171" s="135" t="str">
        <f t="shared" si="15"/>
        <v>Steenbras</v>
      </c>
      <c r="I171" s="174"/>
      <c r="J171" s="174" t="s">
        <v>376</v>
      </c>
      <c r="K171" s="174">
        <v>148</v>
      </c>
      <c r="L171" s="173">
        <f t="shared" si="16"/>
        <v>16.600000000000001</v>
      </c>
      <c r="M171" s="173">
        <f t="shared" si="17"/>
        <v>16.600000000000001</v>
      </c>
    </row>
    <row r="172" spans="1:13" ht="13.5" hidden="1" customHeight="1" x14ac:dyDescent="0.2">
      <c r="A172" s="135" t="s">
        <v>544</v>
      </c>
      <c r="B172" s="136">
        <v>44273</v>
      </c>
      <c r="C172" s="135" t="s">
        <v>545</v>
      </c>
      <c r="D172" s="230" t="s">
        <v>208</v>
      </c>
      <c r="E172" s="135" t="str">
        <f t="shared" si="12"/>
        <v>Johan</v>
      </c>
      <c r="F172" s="135" t="str">
        <f t="shared" si="13"/>
        <v>Mostert</v>
      </c>
      <c r="G172" s="135" t="str">
        <f t="shared" si="14"/>
        <v>Men Seniors</v>
      </c>
      <c r="H172" s="135" t="str">
        <f t="shared" si="15"/>
        <v>Atlantic Angling Club</v>
      </c>
      <c r="I172" s="174"/>
      <c r="J172" s="174" t="s">
        <v>392</v>
      </c>
      <c r="K172" s="174">
        <v>121</v>
      </c>
      <c r="L172" s="173">
        <f t="shared" si="16"/>
        <v>16.2</v>
      </c>
      <c r="M172" s="173">
        <f t="shared" si="17"/>
        <v>16.2</v>
      </c>
    </row>
    <row r="173" spans="1:13" ht="13.5" hidden="1" customHeight="1" x14ac:dyDescent="0.2">
      <c r="A173" s="135" t="s">
        <v>573</v>
      </c>
      <c r="B173" s="136">
        <v>44275</v>
      </c>
      <c r="C173" s="135" t="s">
        <v>574</v>
      </c>
      <c r="D173" s="271" t="s">
        <v>272</v>
      </c>
      <c r="E173" s="135" t="str">
        <f t="shared" si="12"/>
        <v xml:space="preserve">Andre-Louis </v>
      </c>
      <c r="F173" s="135" t="str">
        <f t="shared" si="13"/>
        <v>Stipp</v>
      </c>
      <c r="G173" s="135" t="str">
        <f t="shared" si="14"/>
        <v>Men Seniors/U21</v>
      </c>
      <c r="H173" s="135" t="str">
        <f t="shared" si="15"/>
        <v>Benguella</v>
      </c>
      <c r="I173" s="174"/>
      <c r="J173" s="174" t="s">
        <v>376</v>
      </c>
      <c r="K173" s="174">
        <v>147</v>
      </c>
      <c r="L173" s="173">
        <f t="shared" si="16"/>
        <v>16.2</v>
      </c>
      <c r="M173" s="173">
        <f t="shared" si="17"/>
        <v>16.2</v>
      </c>
    </row>
    <row r="174" spans="1:13" x14ac:dyDescent="0.2">
      <c r="A174" s="135" t="s">
        <v>573</v>
      </c>
      <c r="B174" s="136">
        <v>44275</v>
      </c>
      <c r="C174" s="135" t="s">
        <v>574</v>
      </c>
      <c r="D174" s="271" t="s">
        <v>500</v>
      </c>
      <c r="E174" s="135" t="str">
        <f t="shared" si="12"/>
        <v>Nicolette</v>
      </c>
      <c r="F174" s="135" t="str">
        <f t="shared" si="13"/>
        <v>Schreuder</v>
      </c>
      <c r="G174" s="135" t="str">
        <f t="shared" si="14"/>
        <v>Ladies Senior</v>
      </c>
      <c r="H174" s="135" t="str">
        <f t="shared" si="15"/>
        <v>Henties Bay</v>
      </c>
      <c r="I174" s="174"/>
      <c r="J174" s="172"/>
      <c r="K174" s="174"/>
      <c r="L174" s="173" t="str">
        <f t="shared" si="16"/>
        <v/>
      </c>
      <c r="M174" s="173" t="str">
        <f t="shared" si="17"/>
        <v/>
      </c>
    </row>
    <row r="175" spans="1:13" ht="13.5" hidden="1" customHeight="1" x14ac:dyDescent="0.2">
      <c r="A175" s="135" t="s">
        <v>544</v>
      </c>
      <c r="B175" s="136">
        <v>44273</v>
      </c>
      <c r="C175" s="135" t="s">
        <v>545</v>
      </c>
      <c r="D175" s="230" t="s">
        <v>207</v>
      </c>
      <c r="E175" s="135" t="str">
        <f t="shared" si="12"/>
        <v>Andre</v>
      </c>
      <c r="F175" s="135" t="str">
        <f t="shared" si="13"/>
        <v>Coetzee</v>
      </c>
      <c r="G175" s="135" t="str">
        <f t="shared" si="14"/>
        <v>Men Seniors</v>
      </c>
      <c r="H175" s="135" t="str">
        <f t="shared" si="15"/>
        <v>Namib Park</v>
      </c>
      <c r="I175" s="174"/>
      <c r="J175" s="174" t="s">
        <v>376</v>
      </c>
      <c r="K175" s="174">
        <v>147</v>
      </c>
      <c r="L175" s="173">
        <f t="shared" si="16"/>
        <v>16.2</v>
      </c>
      <c r="M175" s="173">
        <f t="shared" si="17"/>
        <v>16.2</v>
      </c>
    </row>
    <row r="176" spans="1:13" ht="13.5" hidden="1" customHeight="1" x14ac:dyDescent="0.25">
      <c r="A176" s="135" t="s">
        <v>544</v>
      </c>
      <c r="B176" s="136">
        <v>44273</v>
      </c>
      <c r="C176" s="135" t="s">
        <v>545</v>
      </c>
      <c r="D176" s="231" t="s">
        <v>270</v>
      </c>
      <c r="E176" s="135" t="str">
        <f t="shared" si="12"/>
        <v>Org</v>
      </c>
      <c r="F176" s="135" t="str">
        <f t="shared" si="13"/>
        <v>Van Rensburg</v>
      </c>
      <c r="G176" s="135" t="str">
        <f t="shared" si="14"/>
        <v>Men Seniors</v>
      </c>
      <c r="H176" s="135" t="str">
        <f t="shared" si="15"/>
        <v>Otjiwarongo</v>
      </c>
      <c r="I176" s="174"/>
      <c r="J176" s="172" t="s">
        <v>376</v>
      </c>
      <c r="K176" s="174">
        <v>147</v>
      </c>
      <c r="L176" s="173">
        <f t="shared" si="16"/>
        <v>16.2</v>
      </c>
      <c r="M176" s="173">
        <f t="shared" si="17"/>
        <v>16.2</v>
      </c>
    </row>
    <row r="177" spans="1:13" hidden="1" x14ac:dyDescent="0.2">
      <c r="A177" s="135" t="s">
        <v>544</v>
      </c>
      <c r="B177" s="136">
        <v>44273</v>
      </c>
      <c r="C177" s="135" t="s">
        <v>545</v>
      </c>
      <c r="D177" s="271" t="s">
        <v>243</v>
      </c>
      <c r="E177" s="135" t="str">
        <f t="shared" si="12"/>
        <v>Gunther</v>
      </c>
      <c r="F177" s="135" t="str">
        <f t="shared" si="13"/>
        <v>Krauer</v>
      </c>
      <c r="G177" s="135" t="str">
        <f t="shared" si="14"/>
        <v>Men Seniors</v>
      </c>
      <c r="H177" s="135" t="str">
        <f t="shared" si="15"/>
        <v>Walvis Bay</v>
      </c>
      <c r="I177" s="174"/>
      <c r="J177" s="174" t="s">
        <v>376</v>
      </c>
      <c r="K177" s="174">
        <v>147</v>
      </c>
      <c r="L177" s="173">
        <f t="shared" si="16"/>
        <v>16.2</v>
      </c>
      <c r="M177" s="173">
        <f t="shared" si="17"/>
        <v>16.2</v>
      </c>
    </row>
    <row r="178" spans="1:13" ht="13.5" hidden="1" customHeight="1" x14ac:dyDescent="0.2">
      <c r="A178" s="135" t="s">
        <v>571</v>
      </c>
      <c r="B178" s="136">
        <v>44274</v>
      </c>
      <c r="C178" s="135" t="s">
        <v>572</v>
      </c>
      <c r="D178" s="271" t="s">
        <v>312</v>
      </c>
      <c r="E178" s="135" t="str">
        <f t="shared" si="12"/>
        <v>Murray</v>
      </c>
      <c r="F178" s="135" t="str">
        <f t="shared" si="13"/>
        <v>Lewis</v>
      </c>
      <c r="G178" s="135" t="str">
        <f t="shared" si="14"/>
        <v>Men Seniors</v>
      </c>
      <c r="H178" s="135" t="str">
        <f t="shared" si="15"/>
        <v>Mako</v>
      </c>
      <c r="I178" s="174"/>
      <c r="J178" s="174" t="s">
        <v>376</v>
      </c>
      <c r="K178" s="174">
        <v>147</v>
      </c>
      <c r="L178" s="173">
        <f t="shared" si="16"/>
        <v>16.2</v>
      </c>
      <c r="M178" s="173">
        <f t="shared" si="17"/>
        <v>16.2</v>
      </c>
    </row>
    <row r="179" spans="1:13" hidden="1" x14ac:dyDescent="0.2">
      <c r="A179" s="135" t="s">
        <v>571</v>
      </c>
      <c r="B179" s="136">
        <v>44274</v>
      </c>
      <c r="C179" s="135" t="s">
        <v>572</v>
      </c>
      <c r="D179" s="271" t="s">
        <v>263</v>
      </c>
      <c r="E179" s="135" t="str">
        <f t="shared" si="12"/>
        <v>Henri</v>
      </c>
      <c r="F179" s="135" t="str">
        <f t="shared" si="13"/>
        <v>Snyman</v>
      </c>
      <c r="G179" s="135" t="str">
        <f t="shared" si="14"/>
        <v>Men Seniors</v>
      </c>
      <c r="H179" s="135" t="str">
        <f t="shared" si="15"/>
        <v>Penguin</v>
      </c>
      <c r="I179" s="174"/>
      <c r="J179" s="172" t="s">
        <v>376</v>
      </c>
      <c r="K179" s="174">
        <v>147</v>
      </c>
      <c r="L179" s="173">
        <f t="shared" si="16"/>
        <v>16.2</v>
      </c>
      <c r="M179" s="173">
        <f t="shared" si="17"/>
        <v>16.2</v>
      </c>
    </row>
    <row r="180" spans="1:13" hidden="1" x14ac:dyDescent="0.2">
      <c r="A180" s="135" t="s">
        <v>571</v>
      </c>
      <c r="B180" s="136">
        <v>44274</v>
      </c>
      <c r="C180" s="135" t="s">
        <v>572</v>
      </c>
      <c r="D180" s="271" t="s">
        <v>282</v>
      </c>
      <c r="E180" s="135" t="str">
        <f t="shared" si="12"/>
        <v>Eduard</v>
      </c>
      <c r="F180" s="135" t="str">
        <f t="shared" si="13"/>
        <v>Janse van Rensburg</v>
      </c>
      <c r="G180" s="135" t="str">
        <f t="shared" si="14"/>
        <v>Men U/16</v>
      </c>
      <c r="H180" s="135" t="str">
        <f t="shared" si="15"/>
        <v>Walvis Bay</v>
      </c>
      <c r="I180" s="174"/>
      <c r="J180" s="172" t="s">
        <v>376</v>
      </c>
      <c r="K180" s="174">
        <v>148</v>
      </c>
      <c r="L180" s="173">
        <f t="shared" si="16"/>
        <v>16.600000000000001</v>
      </c>
      <c r="M180" s="173">
        <f t="shared" si="17"/>
        <v>16.600000000000001</v>
      </c>
    </row>
    <row r="181" spans="1:13" hidden="1" x14ac:dyDescent="0.2">
      <c r="A181" s="135" t="s">
        <v>571</v>
      </c>
      <c r="B181" s="136">
        <v>44274</v>
      </c>
      <c r="C181" s="135" t="s">
        <v>572</v>
      </c>
      <c r="D181" s="271" t="s">
        <v>414</v>
      </c>
      <c r="E181" s="135" t="str">
        <f t="shared" si="12"/>
        <v>Allen</v>
      </c>
      <c r="F181" s="135" t="str">
        <f t="shared" si="13"/>
        <v>Langenstrassen</v>
      </c>
      <c r="G181" s="135" t="str">
        <f t="shared" si="14"/>
        <v>Men Seniors</v>
      </c>
      <c r="H181" s="135" t="str">
        <f t="shared" si="15"/>
        <v>Penguin</v>
      </c>
      <c r="I181" s="174"/>
      <c r="J181" s="172" t="s">
        <v>376</v>
      </c>
      <c r="K181" s="174">
        <v>147</v>
      </c>
      <c r="L181" s="173">
        <f t="shared" si="16"/>
        <v>16.2</v>
      </c>
      <c r="M181" s="173">
        <f t="shared" si="17"/>
        <v>16.2</v>
      </c>
    </row>
    <row r="182" spans="1:13" hidden="1" x14ac:dyDescent="0.2">
      <c r="A182" s="135" t="s">
        <v>573</v>
      </c>
      <c r="B182" s="136">
        <v>44275</v>
      </c>
      <c r="C182" s="135" t="s">
        <v>574</v>
      </c>
      <c r="D182" s="271" t="s">
        <v>218</v>
      </c>
      <c r="E182" s="135" t="str">
        <f t="shared" si="12"/>
        <v>Johan</v>
      </c>
      <c r="F182" s="135" t="str">
        <f t="shared" si="13"/>
        <v>Van Wyk</v>
      </c>
      <c r="G182" s="135" t="str">
        <f t="shared" si="14"/>
        <v>Men Seniors</v>
      </c>
      <c r="H182" s="135" t="str">
        <f t="shared" si="15"/>
        <v>Mako</v>
      </c>
      <c r="I182" s="174"/>
      <c r="J182" s="174" t="s">
        <v>376</v>
      </c>
      <c r="K182" s="174">
        <v>147</v>
      </c>
      <c r="L182" s="173">
        <f t="shared" si="16"/>
        <v>16.2</v>
      </c>
      <c r="M182" s="173">
        <f t="shared" si="17"/>
        <v>16.2</v>
      </c>
    </row>
    <row r="183" spans="1:13" ht="13.5" hidden="1" customHeight="1" x14ac:dyDescent="0.2">
      <c r="A183" s="135" t="s">
        <v>544</v>
      </c>
      <c r="B183" s="136">
        <v>44273</v>
      </c>
      <c r="C183" s="135" t="s">
        <v>545</v>
      </c>
      <c r="D183" s="230" t="s">
        <v>475</v>
      </c>
      <c r="E183" s="135" t="str">
        <f t="shared" si="12"/>
        <v>Ryno</v>
      </c>
      <c r="F183" s="135" t="str">
        <f t="shared" si="13"/>
        <v>Enslin</v>
      </c>
      <c r="G183" s="135" t="str">
        <f t="shared" si="14"/>
        <v>Men Seniors</v>
      </c>
      <c r="H183" s="135" t="str">
        <f t="shared" si="15"/>
        <v>Namib Park</v>
      </c>
      <c r="I183" s="174"/>
      <c r="J183" s="174" t="s">
        <v>376</v>
      </c>
      <c r="K183" s="174">
        <v>146</v>
      </c>
      <c r="L183" s="173">
        <f t="shared" si="16"/>
        <v>15.9</v>
      </c>
      <c r="M183" s="173">
        <f t="shared" si="17"/>
        <v>15.9</v>
      </c>
    </row>
    <row r="184" spans="1:13" ht="13.5" hidden="1" customHeight="1" x14ac:dyDescent="0.25">
      <c r="A184" s="135" t="s">
        <v>544</v>
      </c>
      <c r="B184" s="136">
        <v>44273</v>
      </c>
      <c r="C184" s="135" t="s">
        <v>545</v>
      </c>
      <c r="D184" s="231" t="s">
        <v>261</v>
      </c>
      <c r="E184" s="135" t="str">
        <f t="shared" si="12"/>
        <v>Heiko</v>
      </c>
      <c r="F184" s="135" t="str">
        <f t="shared" si="13"/>
        <v>Doll</v>
      </c>
      <c r="G184" s="135" t="str">
        <f t="shared" si="14"/>
        <v>Men Seniors</v>
      </c>
      <c r="H184" s="135" t="str">
        <f t="shared" si="15"/>
        <v>Okahandja</v>
      </c>
      <c r="I184" s="174"/>
      <c r="J184" s="172" t="s">
        <v>376</v>
      </c>
      <c r="K184" s="174">
        <v>146</v>
      </c>
      <c r="L184" s="173">
        <f t="shared" si="16"/>
        <v>15.9</v>
      </c>
      <c r="M184" s="173">
        <f t="shared" si="17"/>
        <v>15.9</v>
      </c>
    </row>
    <row r="185" spans="1:13" ht="13.5" hidden="1" customHeight="1" x14ac:dyDescent="0.2">
      <c r="A185" s="135" t="s">
        <v>571</v>
      </c>
      <c r="B185" s="136">
        <v>44274</v>
      </c>
      <c r="C185" s="135" t="s">
        <v>572</v>
      </c>
      <c r="D185" s="271" t="s">
        <v>326</v>
      </c>
      <c r="E185" s="135" t="str">
        <f t="shared" si="12"/>
        <v>Henning</v>
      </c>
      <c r="F185" s="135" t="str">
        <f t="shared" si="13"/>
        <v>Van Wyk</v>
      </c>
      <c r="G185" s="135" t="str">
        <f t="shared" si="14"/>
        <v>Men Seniors</v>
      </c>
      <c r="H185" s="135" t="str">
        <f t="shared" si="15"/>
        <v>Okahandja</v>
      </c>
      <c r="I185" s="174"/>
      <c r="J185" s="174" t="s">
        <v>376</v>
      </c>
      <c r="K185" s="174">
        <v>146</v>
      </c>
      <c r="L185" s="173">
        <f t="shared" si="16"/>
        <v>15.9</v>
      </c>
      <c r="M185" s="173">
        <f t="shared" si="17"/>
        <v>15.9</v>
      </c>
    </row>
    <row r="186" spans="1:13" ht="13.5" hidden="1" customHeight="1" x14ac:dyDescent="0.2">
      <c r="A186" s="135" t="s">
        <v>573</v>
      </c>
      <c r="B186" s="136">
        <v>44275</v>
      </c>
      <c r="C186" s="135" t="s">
        <v>574</v>
      </c>
      <c r="D186" s="271" t="s">
        <v>215</v>
      </c>
      <c r="E186" s="135" t="str">
        <f t="shared" si="12"/>
        <v>Johan</v>
      </c>
      <c r="F186" s="135" t="str">
        <f t="shared" si="13"/>
        <v>Agenbag</v>
      </c>
      <c r="G186" s="135" t="str">
        <f t="shared" si="14"/>
        <v>Men Seniors</v>
      </c>
      <c r="H186" s="135" t="str">
        <f t="shared" si="15"/>
        <v>Henties Bay</v>
      </c>
      <c r="I186" s="174"/>
      <c r="J186" s="174" t="s">
        <v>376</v>
      </c>
      <c r="K186" s="174">
        <v>146</v>
      </c>
      <c r="L186" s="173">
        <f t="shared" si="16"/>
        <v>15.9</v>
      </c>
      <c r="M186" s="173">
        <f t="shared" si="17"/>
        <v>15.9</v>
      </c>
    </row>
    <row r="187" spans="1:13" ht="13.5" hidden="1" customHeight="1" x14ac:dyDescent="0.2">
      <c r="A187" s="135" t="s">
        <v>544</v>
      </c>
      <c r="B187" s="136">
        <v>44273</v>
      </c>
      <c r="C187" s="135" t="s">
        <v>545</v>
      </c>
      <c r="D187" s="230" t="s">
        <v>245</v>
      </c>
      <c r="E187" s="135" t="str">
        <f t="shared" si="12"/>
        <v>Stephan</v>
      </c>
      <c r="F187" s="135" t="str">
        <f t="shared" si="13"/>
        <v>Swanepoel</v>
      </c>
      <c r="G187" s="135" t="str">
        <f t="shared" si="14"/>
        <v>Men Seniors</v>
      </c>
      <c r="H187" s="135" t="str">
        <f t="shared" si="15"/>
        <v>Namib Park</v>
      </c>
      <c r="I187" s="174"/>
      <c r="J187" s="174" t="s">
        <v>392</v>
      </c>
      <c r="K187" s="174">
        <v>120</v>
      </c>
      <c r="L187" s="173">
        <f t="shared" si="16"/>
        <v>15.8</v>
      </c>
      <c r="M187" s="173">
        <f t="shared" si="17"/>
        <v>15.8</v>
      </c>
    </row>
    <row r="188" spans="1:13" hidden="1" x14ac:dyDescent="0.2">
      <c r="A188" s="135" t="s">
        <v>544</v>
      </c>
      <c r="B188" s="136">
        <v>44273</v>
      </c>
      <c r="C188" s="135" t="s">
        <v>545</v>
      </c>
      <c r="D188" s="230" t="s">
        <v>567</v>
      </c>
      <c r="E188" s="135" t="str">
        <f t="shared" si="12"/>
        <v>Olaf</v>
      </c>
      <c r="F188" s="135" t="str">
        <f t="shared" si="13"/>
        <v>Coetzee</v>
      </c>
      <c r="G188" s="135" t="str">
        <f t="shared" si="14"/>
        <v>Men Seniors</v>
      </c>
      <c r="H188" s="135" t="str">
        <f t="shared" si="15"/>
        <v>Namib Park</v>
      </c>
      <c r="I188" s="174"/>
      <c r="J188" s="172" t="s">
        <v>376</v>
      </c>
      <c r="K188" s="174">
        <v>145</v>
      </c>
      <c r="L188" s="173">
        <f t="shared" si="16"/>
        <v>15.5</v>
      </c>
      <c r="M188" s="173">
        <f t="shared" si="17"/>
        <v>15.5</v>
      </c>
    </row>
    <row r="189" spans="1:13" hidden="1" x14ac:dyDescent="0.2">
      <c r="A189" s="135" t="s">
        <v>544</v>
      </c>
      <c r="B189" s="136">
        <v>44273</v>
      </c>
      <c r="C189" s="135" t="s">
        <v>545</v>
      </c>
      <c r="D189" s="271" t="s">
        <v>254</v>
      </c>
      <c r="E189" s="135" t="str">
        <f t="shared" si="12"/>
        <v>Louis</v>
      </c>
      <c r="F189" s="135" t="str">
        <f t="shared" si="13"/>
        <v>Fenaux</v>
      </c>
      <c r="G189" s="135" t="str">
        <f t="shared" si="14"/>
        <v>Men Seniors</v>
      </c>
      <c r="H189" s="135" t="str">
        <f t="shared" si="15"/>
        <v>Henties Bay</v>
      </c>
      <c r="I189" s="174"/>
      <c r="J189" s="172" t="s">
        <v>376</v>
      </c>
      <c r="K189" s="174">
        <v>145</v>
      </c>
      <c r="L189" s="173">
        <f t="shared" si="16"/>
        <v>15.5</v>
      </c>
      <c r="M189" s="173">
        <f t="shared" si="17"/>
        <v>15.5</v>
      </c>
    </row>
    <row r="190" spans="1:13" ht="13.5" customHeight="1" x14ac:dyDescent="0.2">
      <c r="A190" s="135" t="s">
        <v>573</v>
      </c>
      <c r="B190" s="136">
        <v>44275</v>
      </c>
      <c r="C190" s="135" t="s">
        <v>574</v>
      </c>
      <c r="D190" s="271" t="s">
        <v>458</v>
      </c>
      <c r="E190" s="135" t="str">
        <f t="shared" si="12"/>
        <v>Tertia</v>
      </c>
      <c r="F190" s="135" t="str">
        <f t="shared" si="13"/>
        <v>Roos</v>
      </c>
      <c r="G190" s="135" t="str">
        <f t="shared" si="14"/>
        <v>Ladies Senior</v>
      </c>
      <c r="H190" s="135" t="str">
        <f t="shared" si="15"/>
        <v>Steenbras</v>
      </c>
      <c r="I190" s="174"/>
      <c r="J190" s="174"/>
      <c r="K190" s="174"/>
      <c r="L190" s="173" t="str">
        <f t="shared" si="16"/>
        <v/>
      </c>
      <c r="M190" s="173" t="str">
        <f t="shared" si="17"/>
        <v/>
      </c>
    </row>
    <row r="191" spans="1:13" ht="13.5" customHeight="1" x14ac:dyDescent="0.2">
      <c r="A191" s="135" t="s">
        <v>573</v>
      </c>
      <c r="B191" s="136">
        <v>44275</v>
      </c>
      <c r="C191" s="135" t="s">
        <v>574</v>
      </c>
      <c r="D191" s="271" t="s">
        <v>450</v>
      </c>
      <c r="E191" s="135" t="str">
        <f t="shared" si="12"/>
        <v>Maryna</v>
      </c>
      <c r="F191" s="135" t="str">
        <f t="shared" si="13"/>
        <v>Viljoen</v>
      </c>
      <c r="G191" s="135" t="str">
        <f t="shared" si="14"/>
        <v>Ladies Senior</v>
      </c>
      <c r="H191" s="135" t="str">
        <f t="shared" si="15"/>
        <v>Steenbras</v>
      </c>
      <c r="I191" s="174"/>
      <c r="J191" s="174"/>
      <c r="K191" s="174"/>
      <c r="L191" s="173" t="str">
        <f t="shared" si="16"/>
        <v/>
      </c>
      <c r="M191" s="173" t="str">
        <f t="shared" si="17"/>
        <v/>
      </c>
    </row>
    <row r="192" spans="1:13" ht="13.5" hidden="1" customHeight="1" x14ac:dyDescent="0.2">
      <c r="A192" s="135" t="s">
        <v>571</v>
      </c>
      <c r="B192" s="136">
        <v>44274</v>
      </c>
      <c r="C192" s="135" t="s">
        <v>572</v>
      </c>
      <c r="D192" s="271" t="s">
        <v>262</v>
      </c>
      <c r="E192" s="135" t="str">
        <f t="shared" si="12"/>
        <v>Lu-Andre</v>
      </c>
      <c r="F192" s="135" t="str">
        <f t="shared" si="13"/>
        <v>Duvenhage</v>
      </c>
      <c r="G192" s="135" t="str">
        <f t="shared" si="14"/>
        <v>Men Seniors</v>
      </c>
      <c r="H192" s="135" t="str">
        <f t="shared" si="15"/>
        <v>Seagull Angling Club Coastal</v>
      </c>
      <c r="I192" s="174"/>
      <c r="J192" s="174" t="s">
        <v>376</v>
      </c>
      <c r="K192" s="174">
        <v>145</v>
      </c>
      <c r="L192" s="173">
        <f t="shared" si="16"/>
        <v>15.5</v>
      </c>
      <c r="M192" s="173">
        <f t="shared" si="17"/>
        <v>15.5</v>
      </c>
    </row>
    <row r="193" spans="1:13" hidden="1" x14ac:dyDescent="0.2">
      <c r="A193" s="135" t="s">
        <v>571</v>
      </c>
      <c r="B193" s="136">
        <v>44274</v>
      </c>
      <c r="C193" s="135" t="s">
        <v>572</v>
      </c>
      <c r="D193" s="271" t="s">
        <v>206</v>
      </c>
      <c r="E193" s="135" t="str">
        <f t="shared" si="12"/>
        <v>Brian</v>
      </c>
      <c r="F193" s="135" t="str">
        <f t="shared" si="13"/>
        <v>Curtis</v>
      </c>
      <c r="G193" s="135" t="str">
        <f t="shared" si="14"/>
        <v>Men Seniors</v>
      </c>
      <c r="H193" s="135" t="str">
        <f t="shared" si="15"/>
        <v>Orca Angling Club</v>
      </c>
      <c r="I193" s="174"/>
      <c r="J193" s="172" t="s">
        <v>376</v>
      </c>
      <c r="K193" s="174">
        <v>145</v>
      </c>
      <c r="L193" s="173">
        <f t="shared" si="16"/>
        <v>15.5</v>
      </c>
      <c r="M193" s="173">
        <f t="shared" si="17"/>
        <v>15.5</v>
      </c>
    </row>
    <row r="194" spans="1:13" ht="13.5" hidden="1" customHeight="1" x14ac:dyDescent="0.2">
      <c r="A194" s="135" t="s">
        <v>571</v>
      </c>
      <c r="B194" s="136">
        <v>44274</v>
      </c>
      <c r="C194" s="135" t="s">
        <v>572</v>
      </c>
      <c r="D194" s="271" t="s">
        <v>449</v>
      </c>
      <c r="E194" s="135" t="str">
        <f t="shared" ref="E194:E257" si="18">IF(D194="","",VLOOKUP(D194,Master,3,FALSE))</f>
        <v>Wikus</v>
      </c>
      <c r="F194" s="135" t="str">
        <f t="shared" ref="F194:F257" si="19">IF(D194="","",VLOOKUP(D194,Master,4,FALSE))</f>
        <v>Viljoen</v>
      </c>
      <c r="G194" s="135" t="str">
        <f t="shared" ref="G194:G257" si="20">IF(D194="","",VLOOKUP(D194,Master,5,FALSE))</f>
        <v>Men Seniors</v>
      </c>
      <c r="H194" s="135" t="str">
        <f t="shared" ref="H194:H257" si="21">IF(D194="","",VLOOKUP(D194,Master,2,FALSE))</f>
        <v>Steenbras</v>
      </c>
      <c r="I194" s="174"/>
      <c r="J194" s="174" t="s">
        <v>376</v>
      </c>
      <c r="K194" s="174">
        <v>145</v>
      </c>
      <c r="L194" s="173">
        <f t="shared" ref="L194:L257" si="22">IF(K194="","",IF(I194="",ROUND(HLOOKUP(J194,kgList,K194,FALSE),1),ROUND(HLOOKUP(I194,kgList,K194,FALSE),1)))</f>
        <v>15.5</v>
      </c>
      <c r="M194" s="173">
        <f t="shared" ref="M194:M257" si="23">IF(L194="","",IF(COUNTA(I194:J194)&gt;1,"Edible or Inedible",IF(COUNTA(I194)=1,L194*1,IF(COUNTA(J194)=1,L194*1,"ERROR"))))</f>
        <v>15.5</v>
      </c>
    </row>
    <row r="195" spans="1:13" ht="13.5" hidden="1" customHeight="1" x14ac:dyDescent="0.2">
      <c r="A195" s="135" t="s">
        <v>544</v>
      </c>
      <c r="B195" s="136">
        <v>44273</v>
      </c>
      <c r="C195" s="135" t="s">
        <v>545</v>
      </c>
      <c r="D195" s="230" t="s">
        <v>255</v>
      </c>
      <c r="E195" s="135" t="str">
        <f t="shared" si="18"/>
        <v>Adri</v>
      </c>
      <c r="F195" s="135" t="str">
        <f t="shared" si="19"/>
        <v>Roets</v>
      </c>
      <c r="G195" s="135" t="str">
        <f t="shared" si="20"/>
        <v>Men Seniors</v>
      </c>
      <c r="H195" s="135" t="str">
        <f t="shared" si="21"/>
        <v>Atlantic Angling Club</v>
      </c>
      <c r="I195" s="174"/>
      <c r="J195" s="174" t="s">
        <v>392</v>
      </c>
      <c r="K195" s="174">
        <v>119</v>
      </c>
      <c r="L195" s="173">
        <f t="shared" si="22"/>
        <v>15.4</v>
      </c>
      <c r="M195" s="173">
        <f t="shared" si="23"/>
        <v>15.4</v>
      </c>
    </row>
    <row r="196" spans="1:13" hidden="1" x14ac:dyDescent="0.25">
      <c r="A196" s="135" t="s">
        <v>544</v>
      </c>
      <c r="B196" s="136">
        <v>44273</v>
      </c>
      <c r="C196" s="135" t="s">
        <v>545</v>
      </c>
      <c r="D196" s="231" t="s">
        <v>251</v>
      </c>
      <c r="E196" s="135" t="str">
        <f t="shared" si="18"/>
        <v>Chris Junior</v>
      </c>
      <c r="F196" s="135" t="str">
        <f t="shared" si="19"/>
        <v>Orffer</v>
      </c>
      <c r="G196" s="135" t="str">
        <f t="shared" si="20"/>
        <v>Men Seniors</v>
      </c>
      <c r="H196" s="135" t="str">
        <f t="shared" si="21"/>
        <v>Penguin</v>
      </c>
      <c r="I196" s="174"/>
      <c r="J196" s="172" t="s">
        <v>392</v>
      </c>
      <c r="K196" s="174">
        <v>119</v>
      </c>
      <c r="L196" s="173">
        <f t="shared" si="22"/>
        <v>15.4</v>
      </c>
      <c r="M196" s="173">
        <f t="shared" si="23"/>
        <v>15.4</v>
      </c>
    </row>
    <row r="197" spans="1:13" hidden="1" x14ac:dyDescent="0.25">
      <c r="A197" s="135" t="s">
        <v>544</v>
      </c>
      <c r="B197" s="136">
        <v>44273</v>
      </c>
      <c r="C197" s="135" t="s">
        <v>545</v>
      </c>
      <c r="D197" s="231" t="s">
        <v>251</v>
      </c>
      <c r="E197" s="135" t="str">
        <f t="shared" si="18"/>
        <v>Chris Junior</v>
      </c>
      <c r="F197" s="135" t="str">
        <f t="shared" si="19"/>
        <v>Orffer</v>
      </c>
      <c r="G197" s="135" t="str">
        <f t="shared" si="20"/>
        <v>Men Seniors</v>
      </c>
      <c r="H197" s="135" t="str">
        <f t="shared" si="21"/>
        <v>Penguin</v>
      </c>
      <c r="I197" s="174"/>
      <c r="J197" s="174" t="s">
        <v>375</v>
      </c>
      <c r="K197" s="174">
        <v>108</v>
      </c>
      <c r="L197" s="173">
        <f t="shared" si="22"/>
        <v>15.4</v>
      </c>
      <c r="M197" s="173">
        <f t="shared" si="23"/>
        <v>15.4</v>
      </c>
    </row>
    <row r="198" spans="1:13" ht="13.5" hidden="1" customHeight="1" x14ac:dyDescent="0.2">
      <c r="A198" s="135" t="s">
        <v>571</v>
      </c>
      <c r="B198" s="136">
        <v>44274</v>
      </c>
      <c r="C198" s="135" t="s">
        <v>572</v>
      </c>
      <c r="D198" s="271" t="s">
        <v>214</v>
      </c>
      <c r="E198" s="135" t="str">
        <f t="shared" si="18"/>
        <v>Andrew</v>
      </c>
      <c r="F198" s="135" t="str">
        <f t="shared" si="19"/>
        <v>Van Der Westhuizen</v>
      </c>
      <c r="G198" s="135" t="str">
        <f t="shared" si="20"/>
        <v>Men Seniors</v>
      </c>
      <c r="H198" s="135" t="str">
        <f t="shared" si="21"/>
        <v>Mako</v>
      </c>
      <c r="I198" s="174"/>
      <c r="J198" s="174" t="s">
        <v>376</v>
      </c>
      <c r="K198" s="174">
        <v>144</v>
      </c>
      <c r="L198" s="173">
        <f t="shared" si="22"/>
        <v>15.1</v>
      </c>
      <c r="M198" s="173">
        <f t="shared" si="23"/>
        <v>15.1</v>
      </c>
    </row>
    <row r="199" spans="1:13" ht="13.5" hidden="1" customHeight="1" x14ac:dyDescent="0.2">
      <c r="A199" s="135" t="s">
        <v>573</v>
      </c>
      <c r="B199" s="136">
        <v>44275</v>
      </c>
      <c r="C199" s="135" t="s">
        <v>574</v>
      </c>
      <c r="D199" s="271" t="s">
        <v>479</v>
      </c>
      <c r="E199" s="135" t="str">
        <f t="shared" si="18"/>
        <v>Norman</v>
      </c>
      <c r="F199" s="135" t="str">
        <f t="shared" si="19"/>
        <v>Campbell</v>
      </c>
      <c r="G199" s="135" t="str">
        <f t="shared" si="20"/>
        <v>Men Seniors</v>
      </c>
      <c r="H199" s="135" t="str">
        <f t="shared" si="21"/>
        <v>Benguella</v>
      </c>
      <c r="I199" s="174"/>
      <c r="J199" s="174" t="s">
        <v>376</v>
      </c>
      <c r="K199" s="174">
        <v>144</v>
      </c>
      <c r="L199" s="173">
        <f t="shared" si="22"/>
        <v>15.1</v>
      </c>
      <c r="M199" s="173">
        <f t="shared" si="23"/>
        <v>15.1</v>
      </c>
    </row>
    <row r="200" spans="1:13" ht="13.5" hidden="1" customHeight="1" x14ac:dyDescent="0.2">
      <c r="A200" s="135" t="s">
        <v>573</v>
      </c>
      <c r="B200" s="136">
        <v>44275</v>
      </c>
      <c r="C200" s="135" t="s">
        <v>574</v>
      </c>
      <c r="D200" s="271" t="s">
        <v>254</v>
      </c>
      <c r="E200" s="135" t="str">
        <f t="shared" si="18"/>
        <v>Louis</v>
      </c>
      <c r="F200" s="135" t="str">
        <f t="shared" si="19"/>
        <v>Fenaux</v>
      </c>
      <c r="G200" s="135" t="str">
        <f t="shared" si="20"/>
        <v>Men Seniors</v>
      </c>
      <c r="H200" s="135" t="str">
        <f t="shared" si="21"/>
        <v>Henties Bay</v>
      </c>
      <c r="I200" s="174"/>
      <c r="J200" s="174" t="s">
        <v>376</v>
      </c>
      <c r="K200" s="174">
        <v>144</v>
      </c>
      <c r="L200" s="173">
        <f t="shared" si="22"/>
        <v>15.1</v>
      </c>
      <c r="M200" s="173">
        <f t="shared" si="23"/>
        <v>15.1</v>
      </c>
    </row>
    <row r="201" spans="1:13" hidden="1" x14ac:dyDescent="0.25">
      <c r="A201" s="135" t="s">
        <v>544</v>
      </c>
      <c r="B201" s="136">
        <v>44273</v>
      </c>
      <c r="C201" s="135" t="s">
        <v>545</v>
      </c>
      <c r="D201" s="231" t="s">
        <v>253</v>
      </c>
      <c r="E201" s="135" t="str">
        <f t="shared" si="18"/>
        <v>Michael</v>
      </c>
      <c r="F201" s="135" t="str">
        <f t="shared" si="19"/>
        <v>Durant</v>
      </c>
      <c r="G201" s="135" t="str">
        <f t="shared" si="20"/>
        <v>Men Seniors</v>
      </c>
      <c r="H201" s="135" t="str">
        <f t="shared" si="21"/>
        <v>Steenbras</v>
      </c>
      <c r="I201" s="174"/>
      <c r="J201" s="174" t="s">
        <v>392</v>
      </c>
      <c r="K201" s="174">
        <v>118</v>
      </c>
      <c r="L201" s="173">
        <f t="shared" si="22"/>
        <v>15</v>
      </c>
      <c r="M201" s="173">
        <f t="shared" si="23"/>
        <v>15</v>
      </c>
    </row>
    <row r="202" spans="1:13" hidden="1" x14ac:dyDescent="0.25">
      <c r="A202" s="135" t="s">
        <v>544</v>
      </c>
      <c r="B202" s="136">
        <v>44273</v>
      </c>
      <c r="C202" s="135" t="s">
        <v>545</v>
      </c>
      <c r="D202" s="231" t="s">
        <v>218</v>
      </c>
      <c r="E202" s="135" t="str">
        <f t="shared" si="18"/>
        <v>Johan</v>
      </c>
      <c r="F202" s="135" t="str">
        <f t="shared" si="19"/>
        <v>Van Wyk</v>
      </c>
      <c r="G202" s="135" t="str">
        <f t="shared" si="20"/>
        <v>Men Seniors</v>
      </c>
      <c r="H202" s="135" t="str">
        <f t="shared" si="21"/>
        <v>Mako</v>
      </c>
      <c r="I202" s="174"/>
      <c r="J202" s="174" t="s">
        <v>375</v>
      </c>
      <c r="K202" s="174">
        <v>107</v>
      </c>
      <c r="L202" s="173">
        <f t="shared" si="22"/>
        <v>15</v>
      </c>
      <c r="M202" s="173">
        <f t="shared" si="23"/>
        <v>15</v>
      </c>
    </row>
    <row r="203" spans="1:13" ht="13.5" customHeight="1" x14ac:dyDescent="0.25">
      <c r="A203" s="135" t="s">
        <v>544</v>
      </c>
      <c r="B203" s="136">
        <v>44273</v>
      </c>
      <c r="C203" s="135" t="s">
        <v>545</v>
      </c>
      <c r="D203" s="231" t="s">
        <v>474</v>
      </c>
      <c r="E203" s="135" t="str">
        <f t="shared" si="18"/>
        <v>Heiko Jnr</v>
      </c>
      <c r="F203" s="135" t="str">
        <f t="shared" si="19"/>
        <v>Doll</v>
      </c>
      <c r="G203" s="135" t="str">
        <f t="shared" si="20"/>
        <v>Men U/16</v>
      </c>
      <c r="H203" s="135" t="str">
        <f t="shared" si="21"/>
        <v>Okahandja</v>
      </c>
      <c r="I203" s="174"/>
      <c r="J203" s="172"/>
      <c r="K203" s="174"/>
      <c r="L203" s="173" t="str">
        <f t="shared" si="22"/>
        <v/>
      </c>
      <c r="M203" s="173" t="str">
        <f t="shared" si="23"/>
        <v/>
      </c>
    </row>
    <row r="204" spans="1:13" ht="13.5" hidden="1" customHeight="1" x14ac:dyDescent="0.2">
      <c r="A204" s="135" t="s">
        <v>571</v>
      </c>
      <c r="B204" s="136">
        <v>44274</v>
      </c>
      <c r="C204" s="135" t="s">
        <v>572</v>
      </c>
      <c r="D204" s="271" t="s">
        <v>272</v>
      </c>
      <c r="E204" s="135" t="str">
        <f t="shared" si="18"/>
        <v xml:space="preserve">Andre-Louis </v>
      </c>
      <c r="F204" s="135" t="str">
        <f t="shared" si="19"/>
        <v>Stipp</v>
      </c>
      <c r="G204" s="135" t="str">
        <f t="shared" si="20"/>
        <v>Men Seniors/U21</v>
      </c>
      <c r="H204" s="135" t="str">
        <f t="shared" si="21"/>
        <v>Benguella</v>
      </c>
      <c r="I204" s="174"/>
      <c r="J204" s="174" t="s">
        <v>376</v>
      </c>
      <c r="K204" s="174">
        <v>143</v>
      </c>
      <c r="L204" s="173">
        <f t="shared" si="22"/>
        <v>14.8</v>
      </c>
      <c r="M204" s="173">
        <f t="shared" si="23"/>
        <v>14.8</v>
      </c>
    </row>
    <row r="205" spans="1:13" hidden="1" x14ac:dyDescent="0.2">
      <c r="A205" s="135" t="s">
        <v>544</v>
      </c>
      <c r="B205" s="136">
        <v>44273</v>
      </c>
      <c r="C205" s="135" t="s">
        <v>545</v>
      </c>
      <c r="D205" s="271" t="s">
        <v>238</v>
      </c>
      <c r="E205" s="135" t="str">
        <f t="shared" si="18"/>
        <v>Stefan Jnr</v>
      </c>
      <c r="F205" s="135" t="str">
        <f t="shared" si="19"/>
        <v>Du Preez</v>
      </c>
      <c r="G205" s="135" t="str">
        <f t="shared" si="20"/>
        <v>Men U/16</v>
      </c>
      <c r="H205" s="135" t="str">
        <f t="shared" si="21"/>
        <v>Walvis Bay</v>
      </c>
      <c r="I205" s="174"/>
      <c r="J205" s="174" t="s">
        <v>376</v>
      </c>
      <c r="K205" s="174">
        <v>147</v>
      </c>
      <c r="L205" s="173">
        <f t="shared" si="22"/>
        <v>16.2</v>
      </c>
      <c r="M205" s="173">
        <f t="shared" si="23"/>
        <v>16.2</v>
      </c>
    </row>
    <row r="206" spans="1:13" hidden="1" x14ac:dyDescent="0.25">
      <c r="A206" s="135" t="s">
        <v>544</v>
      </c>
      <c r="B206" s="136">
        <v>44273</v>
      </c>
      <c r="C206" s="135" t="s">
        <v>545</v>
      </c>
      <c r="D206" s="231" t="s">
        <v>253</v>
      </c>
      <c r="E206" s="135" t="str">
        <f t="shared" si="18"/>
        <v>Michael</v>
      </c>
      <c r="F206" s="135" t="str">
        <f t="shared" si="19"/>
        <v>Durant</v>
      </c>
      <c r="G206" s="135" t="str">
        <f t="shared" si="20"/>
        <v>Men Seniors</v>
      </c>
      <c r="H206" s="135" t="str">
        <f t="shared" si="21"/>
        <v>Steenbras</v>
      </c>
      <c r="I206" s="174"/>
      <c r="J206" s="174" t="s">
        <v>376</v>
      </c>
      <c r="K206" s="174">
        <v>143</v>
      </c>
      <c r="L206" s="173">
        <f t="shared" si="22"/>
        <v>14.8</v>
      </c>
      <c r="M206" s="173">
        <f t="shared" si="23"/>
        <v>14.8</v>
      </c>
    </row>
    <row r="207" spans="1:13" hidden="1" x14ac:dyDescent="0.2">
      <c r="A207" s="135" t="s">
        <v>571</v>
      </c>
      <c r="B207" s="136">
        <v>44274</v>
      </c>
      <c r="C207" s="135" t="s">
        <v>572</v>
      </c>
      <c r="D207" s="271" t="s">
        <v>312</v>
      </c>
      <c r="E207" s="135" t="str">
        <f t="shared" si="18"/>
        <v>Murray</v>
      </c>
      <c r="F207" s="135" t="str">
        <f t="shared" si="19"/>
        <v>Lewis</v>
      </c>
      <c r="G207" s="135" t="str">
        <f t="shared" si="20"/>
        <v>Men Seniors</v>
      </c>
      <c r="H207" s="135" t="str">
        <f t="shared" si="21"/>
        <v>Mako</v>
      </c>
      <c r="I207" s="174"/>
      <c r="J207" s="172" t="s">
        <v>376</v>
      </c>
      <c r="K207" s="174">
        <v>143</v>
      </c>
      <c r="L207" s="173">
        <f t="shared" si="22"/>
        <v>14.8</v>
      </c>
      <c r="M207" s="173">
        <f t="shared" si="23"/>
        <v>14.8</v>
      </c>
    </row>
    <row r="208" spans="1:13" hidden="1" x14ac:dyDescent="0.2">
      <c r="A208" s="135" t="s">
        <v>571</v>
      </c>
      <c r="B208" s="136">
        <v>44274</v>
      </c>
      <c r="C208" s="135" t="s">
        <v>572</v>
      </c>
      <c r="D208" s="271" t="s">
        <v>465</v>
      </c>
      <c r="E208" s="135" t="str">
        <f t="shared" si="18"/>
        <v>Willem</v>
      </c>
      <c r="F208" s="135" t="str">
        <f t="shared" si="19"/>
        <v>Schickerling</v>
      </c>
      <c r="G208" s="135" t="str">
        <f t="shared" si="20"/>
        <v>Men Seniors</v>
      </c>
      <c r="H208" s="135" t="str">
        <f t="shared" si="21"/>
        <v>Orca Angling Club</v>
      </c>
      <c r="I208" s="174"/>
      <c r="J208" s="172" t="s">
        <v>376</v>
      </c>
      <c r="K208" s="174">
        <v>143</v>
      </c>
      <c r="L208" s="173">
        <f t="shared" si="22"/>
        <v>14.8</v>
      </c>
      <c r="M208" s="173">
        <f t="shared" si="23"/>
        <v>14.8</v>
      </c>
    </row>
    <row r="209" spans="1:13" hidden="1" x14ac:dyDescent="0.2">
      <c r="A209" s="135" t="s">
        <v>571</v>
      </c>
      <c r="B209" s="136">
        <v>44274</v>
      </c>
      <c r="C209" s="135" t="s">
        <v>572</v>
      </c>
      <c r="D209" s="271" t="s">
        <v>331</v>
      </c>
      <c r="E209" s="135" t="str">
        <f t="shared" si="18"/>
        <v>Flippie</v>
      </c>
      <c r="F209" s="135" t="str">
        <f t="shared" si="19"/>
        <v>Scheepers</v>
      </c>
      <c r="G209" s="135" t="str">
        <f t="shared" si="20"/>
        <v>Men Seniors</v>
      </c>
      <c r="H209" s="135" t="str">
        <f t="shared" si="21"/>
        <v>Walvis Bay</v>
      </c>
      <c r="I209" s="174"/>
      <c r="J209" s="172" t="s">
        <v>376</v>
      </c>
      <c r="K209" s="174">
        <v>143</v>
      </c>
      <c r="L209" s="173">
        <f t="shared" si="22"/>
        <v>14.8</v>
      </c>
      <c r="M209" s="173">
        <f t="shared" si="23"/>
        <v>14.8</v>
      </c>
    </row>
    <row r="210" spans="1:13" hidden="1" x14ac:dyDescent="0.2">
      <c r="A210" s="135" t="s">
        <v>573</v>
      </c>
      <c r="B210" s="136">
        <v>44275</v>
      </c>
      <c r="C210" s="135" t="s">
        <v>574</v>
      </c>
      <c r="D210" s="271" t="s">
        <v>465</v>
      </c>
      <c r="E210" s="135" t="str">
        <f t="shared" si="18"/>
        <v>Willem</v>
      </c>
      <c r="F210" s="135" t="str">
        <f t="shared" si="19"/>
        <v>Schickerling</v>
      </c>
      <c r="G210" s="135" t="str">
        <f t="shared" si="20"/>
        <v>Men Seniors</v>
      </c>
      <c r="H210" s="135" t="str">
        <f t="shared" si="21"/>
        <v>Orca Angling Club</v>
      </c>
      <c r="I210" s="174"/>
      <c r="J210" s="172" t="s">
        <v>376</v>
      </c>
      <c r="K210" s="174">
        <v>143</v>
      </c>
      <c r="L210" s="173">
        <f t="shared" si="22"/>
        <v>14.8</v>
      </c>
      <c r="M210" s="173">
        <f t="shared" si="23"/>
        <v>14.8</v>
      </c>
    </row>
    <row r="211" spans="1:13" hidden="1" x14ac:dyDescent="0.2">
      <c r="A211" s="135" t="s">
        <v>573</v>
      </c>
      <c r="B211" s="136">
        <v>44275</v>
      </c>
      <c r="C211" s="135" t="s">
        <v>574</v>
      </c>
      <c r="D211" s="271" t="s">
        <v>233</v>
      </c>
      <c r="E211" s="135" t="str">
        <f t="shared" si="18"/>
        <v>Dian</v>
      </c>
      <c r="F211" s="135" t="str">
        <f t="shared" si="19"/>
        <v>Neethling</v>
      </c>
      <c r="G211" s="135" t="str">
        <f t="shared" si="20"/>
        <v>Men U/21</v>
      </c>
      <c r="H211" s="135" t="str">
        <f t="shared" si="21"/>
        <v>Walvis Bay</v>
      </c>
      <c r="I211" s="174"/>
      <c r="J211" s="172" t="s">
        <v>376</v>
      </c>
      <c r="K211" s="174">
        <v>147</v>
      </c>
      <c r="L211" s="173">
        <f t="shared" si="22"/>
        <v>16.2</v>
      </c>
      <c r="M211" s="173">
        <f t="shared" si="23"/>
        <v>16.2</v>
      </c>
    </row>
    <row r="212" spans="1:13" hidden="1" x14ac:dyDescent="0.2">
      <c r="A212" s="135" t="s">
        <v>571</v>
      </c>
      <c r="B212" s="136">
        <v>44274</v>
      </c>
      <c r="C212" s="135" t="s">
        <v>572</v>
      </c>
      <c r="D212" s="271" t="s">
        <v>335</v>
      </c>
      <c r="E212" s="135" t="str">
        <f t="shared" si="18"/>
        <v>Justin</v>
      </c>
      <c r="F212" s="135" t="str">
        <f t="shared" si="19"/>
        <v>Smith</v>
      </c>
      <c r="G212" s="135" t="str">
        <f t="shared" si="20"/>
        <v>Men U/21</v>
      </c>
      <c r="H212" s="135" t="str">
        <f t="shared" si="21"/>
        <v>Walvis Bay</v>
      </c>
      <c r="I212" s="174"/>
      <c r="J212" s="172" t="s">
        <v>376</v>
      </c>
      <c r="K212" s="174">
        <v>145</v>
      </c>
      <c r="L212" s="173">
        <f t="shared" si="22"/>
        <v>15.5</v>
      </c>
      <c r="M212" s="173">
        <f t="shared" si="23"/>
        <v>15.5</v>
      </c>
    </row>
    <row r="213" spans="1:13" hidden="1" x14ac:dyDescent="0.2">
      <c r="A213" s="135" t="s">
        <v>573</v>
      </c>
      <c r="B213" s="136">
        <v>44275</v>
      </c>
      <c r="C213" s="135" t="s">
        <v>574</v>
      </c>
      <c r="D213" s="271" t="s">
        <v>232</v>
      </c>
      <c r="E213" s="135" t="str">
        <f t="shared" si="18"/>
        <v>Tertius</v>
      </c>
      <c r="F213" s="135" t="str">
        <f t="shared" si="19"/>
        <v>Potgieter</v>
      </c>
      <c r="G213" s="135" t="str">
        <f t="shared" si="20"/>
        <v>Men Seniors</v>
      </c>
      <c r="H213" s="135" t="str">
        <f t="shared" si="21"/>
        <v>Seagull Angling Club Inland</v>
      </c>
      <c r="I213" s="174"/>
      <c r="J213" s="172" t="s">
        <v>376</v>
      </c>
      <c r="K213" s="174">
        <v>143</v>
      </c>
      <c r="L213" s="173">
        <f t="shared" si="22"/>
        <v>14.8</v>
      </c>
      <c r="M213" s="173">
        <f t="shared" si="23"/>
        <v>14.8</v>
      </c>
    </row>
    <row r="214" spans="1:13" hidden="1" x14ac:dyDescent="0.2">
      <c r="A214" s="135" t="s">
        <v>544</v>
      </c>
      <c r="B214" s="136">
        <v>44273</v>
      </c>
      <c r="C214" s="135" t="s">
        <v>545</v>
      </c>
      <c r="D214" s="271" t="s">
        <v>219</v>
      </c>
      <c r="E214" s="135" t="str">
        <f t="shared" si="18"/>
        <v>Leon</v>
      </c>
      <c r="F214" s="135" t="str">
        <f t="shared" si="19"/>
        <v>Krauze</v>
      </c>
      <c r="G214" s="135" t="str">
        <f t="shared" si="20"/>
        <v>Men Seniors</v>
      </c>
      <c r="H214" s="135" t="str">
        <f t="shared" si="21"/>
        <v>Henties Bay</v>
      </c>
      <c r="I214" s="174"/>
      <c r="J214" s="172" t="s">
        <v>392</v>
      </c>
      <c r="K214" s="174">
        <v>117</v>
      </c>
      <c r="L214" s="173">
        <f t="shared" si="22"/>
        <v>14.6</v>
      </c>
      <c r="M214" s="173">
        <f t="shared" si="23"/>
        <v>14.6</v>
      </c>
    </row>
    <row r="215" spans="1:13" ht="13.5" hidden="1" customHeight="1" x14ac:dyDescent="0.25">
      <c r="A215" s="135" t="s">
        <v>544</v>
      </c>
      <c r="B215" s="136">
        <v>44273</v>
      </c>
      <c r="C215" s="135" t="s">
        <v>545</v>
      </c>
      <c r="D215" s="231" t="s">
        <v>414</v>
      </c>
      <c r="E215" s="135" t="str">
        <f t="shared" si="18"/>
        <v>Allen</v>
      </c>
      <c r="F215" s="135" t="str">
        <f t="shared" si="19"/>
        <v>Langenstrassen</v>
      </c>
      <c r="G215" s="135" t="str">
        <f t="shared" si="20"/>
        <v>Men Seniors</v>
      </c>
      <c r="H215" s="135" t="str">
        <f t="shared" si="21"/>
        <v>Penguin</v>
      </c>
      <c r="I215" s="174"/>
      <c r="J215" s="172" t="s">
        <v>354</v>
      </c>
      <c r="K215" s="174">
        <v>92</v>
      </c>
      <c r="L215" s="173">
        <f t="shared" si="22"/>
        <v>14.4</v>
      </c>
      <c r="M215" s="173">
        <f t="shared" si="23"/>
        <v>14.4</v>
      </c>
    </row>
    <row r="216" spans="1:13" ht="13.5" customHeight="1" x14ac:dyDescent="0.2">
      <c r="A216" s="135" t="s">
        <v>571</v>
      </c>
      <c r="B216" s="136">
        <v>44274</v>
      </c>
      <c r="C216" s="135" t="s">
        <v>572</v>
      </c>
      <c r="D216" s="271" t="s">
        <v>474</v>
      </c>
      <c r="E216" s="135" t="str">
        <f t="shared" si="18"/>
        <v>Heiko Jnr</v>
      </c>
      <c r="F216" s="135" t="str">
        <f t="shared" si="19"/>
        <v>Doll</v>
      </c>
      <c r="G216" s="135" t="str">
        <f t="shared" si="20"/>
        <v>Men U/16</v>
      </c>
      <c r="H216" s="135" t="str">
        <f t="shared" si="21"/>
        <v>Okahandja</v>
      </c>
      <c r="I216" s="174"/>
      <c r="J216" s="174"/>
      <c r="K216" s="174"/>
      <c r="L216" s="173" t="str">
        <f t="shared" si="22"/>
        <v/>
      </c>
      <c r="M216" s="173" t="str">
        <f t="shared" si="23"/>
        <v/>
      </c>
    </row>
    <row r="217" spans="1:13" hidden="1" x14ac:dyDescent="0.25">
      <c r="A217" s="135" t="s">
        <v>544</v>
      </c>
      <c r="B217" s="136">
        <v>44273</v>
      </c>
      <c r="C217" s="135" t="s">
        <v>545</v>
      </c>
      <c r="D217" s="231" t="s">
        <v>204</v>
      </c>
      <c r="E217" s="135" t="str">
        <f t="shared" si="18"/>
        <v>Philip</v>
      </c>
      <c r="F217" s="135" t="str">
        <f t="shared" si="19"/>
        <v>Swartz</v>
      </c>
      <c r="G217" s="135" t="str">
        <f t="shared" si="20"/>
        <v>Men U/16</v>
      </c>
      <c r="H217" s="135" t="str">
        <f t="shared" si="21"/>
        <v>Mako</v>
      </c>
      <c r="I217" s="174"/>
      <c r="J217" s="174" t="s">
        <v>20</v>
      </c>
      <c r="K217" s="174">
        <v>81</v>
      </c>
      <c r="L217" s="173">
        <f t="shared" si="22"/>
        <v>1.9</v>
      </c>
      <c r="M217" s="173">
        <f t="shared" si="23"/>
        <v>1.9</v>
      </c>
    </row>
    <row r="218" spans="1:13" ht="13.5" hidden="1" customHeight="1" x14ac:dyDescent="0.2">
      <c r="A218" s="135" t="s">
        <v>544</v>
      </c>
      <c r="B218" s="136">
        <v>44273</v>
      </c>
      <c r="C218" s="135" t="s">
        <v>545</v>
      </c>
      <c r="D218" s="271" t="s">
        <v>223</v>
      </c>
      <c r="E218" s="135" t="str">
        <f t="shared" si="18"/>
        <v>Nols</v>
      </c>
      <c r="F218" s="135" t="str">
        <f t="shared" si="19"/>
        <v>Diedericks</v>
      </c>
      <c r="G218" s="135" t="str">
        <f t="shared" si="20"/>
        <v>Men Seniors</v>
      </c>
      <c r="H218" s="135" t="str">
        <f t="shared" si="21"/>
        <v>Welwitschia</v>
      </c>
      <c r="I218" s="174"/>
      <c r="J218" s="172" t="s">
        <v>376</v>
      </c>
      <c r="K218" s="174">
        <v>142</v>
      </c>
      <c r="L218" s="173">
        <f t="shared" si="22"/>
        <v>14.4</v>
      </c>
      <c r="M218" s="173">
        <f t="shared" si="23"/>
        <v>14.4</v>
      </c>
    </row>
    <row r="219" spans="1:13" hidden="1" x14ac:dyDescent="0.25">
      <c r="A219" s="135" t="s">
        <v>544</v>
      </c>
      <c r="B219" s="136">
        <v>44273</v>
      </c>
      <c r="C219" s="135" t="s">
        <v>545</v>
      </c>
      <c r="D219" s="231" t="s">
        <v>204</v>
      </c>
      <c r="E219" s="135" t="str">
        <f t="shared" si="18"/>
        <v>Philip</v>
      </c>
      <c r="F219" s="135" t="str">
        <f t="shared" si="19"/>
        <v>Swartz</v>
      </c>
      <c r="G219" s="135" t="str">
        <f t="shared" si="20"/>
        <v>Men U/16</v>
      </c>
      <c r="H219" s="135" t="str">
        <f t="shared" si="21"/>
        <v>Mako</v>
      </c>
      <c r="I219" s="174"/>
      <c r="J219" s="174" t="s">
        <v>20</v>
      </c>
      <c r="K219" s="174">
        <v>71</v>
      </c>
      <c r="L219" s="173">
        <f t="shared" si="22"/>
        <v>1.3</v>
      </c>
      <c r="M219" s="173">
        <f t="shared" si="23"/>
        <v>1.3</v>
      </c>
    </row>
    <row r="220" spans="1:13" hidden="1" x14ac:dyDescent="0.2">
      <c r="A220" s="135" t="s">
        <v>571</v>
      </c>
      <c r="B220" s="136">
        <v>44274</v>
      </c>
      <c r="C220" s="135" t="s">
        <v>572</v>
      </c>
      <c r="D220" s="271" t="s">
        <v>282</v>
      </c>
      <c r="E220" s="135" t="str">
        <f t="shared" si="18"/>
        <v>Eduard</v>
      </c>
      <c r="F220" s="135" t="str">
        <f t="shared" si="19"/>
        <v>Janse van Rensburg</v>
      </c>
      <c r="G220" s="135" t="str">
        <f t="shared" si="20"/>
        <v>Men U/16</v>
      </c>
      <c r="H220" s="135" t="str">
        <f t="shared" si="21"/>
        <v>Walvis Bay</v>
      </c>
      <c r="I220" s="174"/>
      <c r="J220" s="172" t="s">
        <v>376</v>
      </c>
      <c r="K220" s="174">
        <v>146</v>
      </c>
      <c r="L220" s="173">
        <f t="shared" si="22"/>
        <v>15.9</v>
      </c>
      <c r="M220" s="173">
        <f t="shared" si="23"/>
        <v>15.9</v>
      </c>
    </row>
    <row r="221" spans="1:13" hidden="1" x14ac:dyDescent="0.25">
      <c r="A221" s="135" t="s">
        <v>544</v>
      </c>
      <c r="B221" s="136">
        <v>44273</v>
      </c>
      <c r="C221" s="135" t="s">
        <v>545</v>
      </c>
      <c r="D221" s="231" t="s">
        <v>306</v>
      </c>
      <c r="E221" s="135" t="str">
        <f t="shared" si="18"/>
        <v>Rudi(Jnr.)</v>
      </c>
      <c r="F221" s="135" t="str">
        <f t="shared" si="19"/>
        <v>Swartz</v>
      </c>
      <c r="G221" s="135" t="str">
        <f t="shared" si="20"/>
        <v>Men U/16</v>
      </c>
      <c r="H221" s="135" t="str">
        <f t="shared" si="21"/>
        <v>Mako</v>
      </c>
      <c r="I221" s="174"/>
      <c r="J221" s="174" t="s">
        <v>8</v>
      </c>
      <c r="K221" s="174">
        <v>92</v>
      </c>
      <c r="L221" s="173">
        <f t="shared" si="22"/>
        <v>6.2</v>
      </c>
      <c r="M221" s="173">
        <f t="shared" si="23"/>
        <v>6.2</v>
      </c>
    </row>
    <row r="222" spans="1:13" hidden="1" x14ac:dyDescent="0.25">
      <c r="A222" s="135" t="s">
        <v>544</v>
      </c>
      <c r="B222" s="136">
        <v>44273</v>
      </c>
      <c r="C222" s="135" t="s">
        <v>545</v>
      </c>
      <c r="D222" s="231" t="s">
        <v>306</v>
      </c>
      <c r="E222" s="135" t="str">
        <f t="shared" si="18"/>
        <v>Rudi(Jnr.)</v>
      </c>
      <c r="F222" s="135" t="str">
        <f t="shared" si="19"/>
        <v>Swartz</v>
      </c>
      <c r="G222" s="135" t="str">
        <f t="shared" si="20"/>
        <v>Men U/16</v>
      </c>
      <c r="H222" s="135" t="str">
        <f t="shared" si="21"/>
        <v>Mako</v>
      </c>
      <c r="I222" s="174"/>
      <c r="J222" s="174" t="s">
        <v>20</v>
      </c>
      <c r="K222" s="174">
        <v>76</v>
      </c>
      <c r="L222" s="173">
        <f t="shared" si="22"/>
        <v>1.6</v>
      </c>
      <c r="M222" s="173">
        <f t="shared" si="23"/>
        <v>1.6</v>
      </c>
    </row>
    <row r="223" spans="1:13" hidden="1" x14ac:dyDescent="0.25">
      <c r="A223" s="135" t="s">
        <v>544</v>
      </c>
      <c r="B223" s="136">
        <v>44273</v>
      </c>
      <c r="C223" s="135" t="s">
        <v>545</v>
      </c>
      <c r="D223" s="231" t="s">
        <v>306</v>
      </c>
      <c r="E223" s="135" t="str">
        <f t="shared" si="18"/>
        <v>Rudi(Jnr.)</v>
      </c>
      <c r="F223" s="135" t="str">
        <f t="shared" si="19"/>
        <v>Swartz</v>
      </c>
      <c r="G223" s="135" t="str">
        <f t="shared" si="20"/>
        <v>Men U/16</v>
      </c>
      <c r="H223" s="135" t="str">
        <f t="shared" si="21"/>
        <v>Mako</v>
      </c>
      <c r="I223" s="174"/>
      <c r="J223" s="174" t="s">
        <v>20</v>
      </c>
      <c r="K223" s="174">
        <v>73</v>
      </c>
      <c r="L223" s="173">
        <f t="shared" si="22"/>
        <v>1.4</v>
      </c>
      <c r="M223" s="173">
        <f t="shared" si="23"/>
        <v>1.4</v>
      </c>
    </row>
    <row r="224" spans="1:13" hidden="1" x14ac:dyDescent="0.2">
      <c r="A224" s="135" t="s">
        <v>571</v>
      </c>
      <c r="B224" s="136">
        <v>44274</v>
      </c>
      <c r="C224" s="135" t="s">
        <v>572</v>
      </c>
      <c r="D224" s="271" t="s">
        <v>225</v>
      </c>
      <c r="E224" s="135" t="str">
        <f t="shared" si="18"/>
        <v>Maritz</v>
      </c>
      <c r="F224" s="135" t="str">
        <f t="shared" si="19"/>
        <v>Jansen Van Vuuren</v>
      </c>
      <c r="G224" s="135" t="str">
        <f t="shared" si="20"/>
        <v>Men Seniors</v>
      </c>
      <c r="H224" s="135" t="str">
        <f t="shared" si="21"/>
        <v>Otjiwarongo</v>
      </c>
      <c r="I224" s="174"/>
      <c r="J224" s="174" t="s">
        <v>376</v>
      </c>
      <c r="K224" s="174">
        <v>142</v>
      </c>
      <c r="L224" s="173">
        <f t="shared" si="22"/>
        <v>14.4</v>
      </c>
      <c r="M224" s="173">
        <f t="shared" si="23"/>
        <v>14.4</v>
      </c>
    </row>
    <row r="225" spans="1:13" hidden="1" x14ac:dyDescent="0.2">
      <c r="A225" s="135" t="s">
        <v>571</v>
      </c>
      <c r="B225" s="136">
        <v>44274</v>
      </c>
      <c r="C225" s="135" t="s">
        <v>572</v>
      </c>
      <c r="D225" s="271" t="s">
        <v>207</v>
      </c>
      <c r="E225" s="135" t="str">
        <f t="shared" si="18"/>
        <v>Andre</v>
      </c>
      <c r="F225" s="135" t="str">
        <f t="shared" si="19"/>
        <v>Coetzee</v>
      </c>
      <c r="G225" s="135" t="str">
        <f t="shared" si="20"/>
        <v>Men Seniors</v>
      </c>
      <c r="H225" s="135" t="str">
        <f t="shared" si="21"/>
        <v>Namib Park</v>
      </c>
      <c r="I225" s="174"/>
      <c r="J225" s="172" t="s">
        <v>376</v>
      </c>
      <c r="K225" s="174">
        <v>142</v>
      </c>
      <c r="L225" s="173">
        <f t="shared" si="22"/>
        <v>14.4</v>
      </c>
      <c r="M225" s="173">
        <f t="shared" si="23"/>
        <v>14.4</v>
      </c>
    </row>
    <row r="226" spans="1:13" ht="13.5" hidden="1" customHeight="1" x14ac:dyDescent="0.2">
      <c r="A226" s="135" t="s">
        <v>571</v>
      </c>
      <c r="B226" s="136">
        <v>44274</v>
      </c>
      <c r="C226" s="135" t="s">
        <v>572</v>
      </c>
      <c r="D226" s="271" t="s">
        <v>264</v>
      </c>
      <c r="E226" s="135" t="str">
        <f t="shared" si="18"/>
        <v>Ras</v>
      </c>
      <c r="F226" s="135" t="str">
        <f t="shared" si="19"/>
        <v>Van Der Westhuizen</v>
      </c>
      <c r="G226" s="135" t="str">
        <f t="shared" si="20"/>
        <v>Men Seniors</v>
      </c>
      <c r="H226" s="135" t="str">
        <f t="shared" si="21"/>
        <v>Welwitschia</v>
      </c>
      <c r="I226" s="174"/>
      <c r="J226" s="174" t="s">
        <v>376</v>
      </c>
      <c r="K226" s="174">
        <v>142</v>
      </c>
      <c r="L226" s="173">
        <f t="shared" si="22"/>
        <v>14.4</v>
      </c>
      <c r="M226" s="173">
        <f t="shared" si="23"/>
        <v>14.4</v>
      </c>
    </row>
    <row r="227" spans="1:13" hidden="1" x14ac:dyDescent="0.2">
      <c r="A227" s="135" t="s">
        <v>571</v>
      </c>
      <c r="B227" s="136">
        <v>44274</v>
      </c>
      <c r="C227" s="135" t="s">
        <v>572</v>
      </c>
      <c r="D227" s="271" t="s">
        <v>263</v>
      </c>
      <c r="E227" s="135" t="str">
        <f t="shared" si="18"/>
        <v>Henri</v>
      </c>
      <c r="F227" s="135" t="str">
        <f t="shared" si="19"/>
        <v>Snyman</v>
      </c>
      <c r="G227" s="135" t="str">
        <f t="shared" si="20"/>
        <v>Men Seniors</v>
      </c>
      <c r="H227" s="135" t="str">
        <f t="shared" si="21"/>
        <v>Penguin</v>
      </c>
      <c r="I227" s="174"/>
      <c r="J227" s="174" t="s">
        <v>376</v>
      </c>
      <c r="K227" s="174">
        <v>142</v>
      </c>
      <c r="L227" s="173">
        <f t="shared" si="22"/>
        <v>14.4</v>
      </c>
      <c r="M227" s="173">
        <f t="shared" si="23"/>
        <v>14.4</v>
      </c>
    </row>
    <row r="228" spans="1:13" ht="13.5" hidden="1" customHeight="1" x14ac:dyDescent="0.2">
      <c r="A228" s="135" t="s">
        <v>571</v>
      </c>
      <c r="B228" s="136">
        <v>44274</v>
      </c>
      <c r="C228" s="135" t="s">
        <v>572</v>
      </c>
      <c r="D228" s="271" t="s">
        <v>414</v>
      </c>
      <c r="E228" s="135" t="str">
        <f t="shared" si="18"/>
        <v>Allen</v>
      </c>
      <c r="F228" s="135" t="str">
        <f t="shared" si="19"/>
        <v>Langenstrassen</v>
      </c>
      <c r="G228" s="135" t="str">
        <f t="shared" si="20"/>
        <v>Men Seniors</v>
      </c>
      <c r="H228" s="135" t="str">
        <f t="shared" si="21"/>
        <v>Penguin</v>
      </c>
      <c r="I228" s="174"/>
      <c r="J228" s="174" t="s">
        <v>376</v>
      </c>
      <c r="K228" s="174">
        <v>142</v>
      </c>
      <c r="L228" s="173">
        <f t="shared" si="22"/>
        <v>14.4</v>
      </c>
      <c r="M228" s="173">
        <f t="shared" si="23"/>
        <v>14.4</v>
      </c>
    </row>
    <row r="229" spans="1:13" hidden="1" x14ac:dyDescent="0.2">
      <c r="A229" s="135" t="s">
        <v>571</v>
      </c>
      <c r="B229" s="136">
        <v>44274</v>
      </c>
      <c r="C229" s="135" t="s">
        <v>572</v>
      </c>
      <c r="D229" s="271" t="s">
        <v>464</v>
      </c>
      <c r="E229" s="135" t="str">
        <f t="shared" si="18"/>
        <v>Ivan</v>
      </c>
      <c r="F229" s="135" t="str">
        <f t="shared" si="19"/>
        <v>Kotze</v>
      </c>
      <c r="G229" s="135" t="str">
        <f t="shared" si="20"/>
        <v>Men Seniors</v>
      </c>
      <c r="H229" s="135" t="str">
        <f t="shared" si="21"/>
        <v>Seagull Angling Club Inland</v>
      </c>
      <c r="I229" s="174"/>
      <c r="J229" s="172" t="s">
        <v>376</v>
      </c>
      <c r="K229" s="174">
        <v>142</v>
      </c>
      <c r="L229" s="173">
        <f t="shared" si="22"/>
        <v>14.4</v>
      </c>
      <c r="M229" s="173">
        <f t="shared" si="23"/>
        <v>14.4</v>
      </c>
    </row>
    <row r="230" spans="1:13" hidden="1" x14ac:dyDescent="0.2">
      <c r="A230" s="135" t="s">
        <v>573</v>
      </c>
      <c r="B230" s="136">
        <v>44275</v>
      </c>
      <c r="C230" s="135" t="s">
        <v>574</v>
      </c>
      <c r="D230" s="271" t="s">
        <v>260</v>
      </c>
      <c r="E230" s="135" t="str">
        <f t="shared" si="18"/>
        <v>Grant</v>
      </c>
      <c r="F230" s="135" t="str">
        <f t="shared" si="19"/>
        <v>Knight</v>
      </c>
      <c r="G230" s="135" t="str">
        <f t="shared" si="20"/>
        <v>Men Seniors</v>
      </c>
      <c r="H230" s="135" t="str">
        <f t="shared" si="21"/>
        <v>Penguin</v>
      </c>
      <c r="I230" s="174"/>
      <c r="J230" s="172" t="s">
        <v>376</v>
      </c>
      <c r="K230" s="174">
        <v>142</v>
      </c>
      <c r="L230" s="173">
        <f t="shared" si="22"/>
        <v>14.4</v>
      </c>
      <c r="M230" s="173">
        <f t="shared" si="23"/>
        <v>14.4</v>
      </c>
    </row>
    <row r="231" spans="1:13" ht="13.5" hidden="1" customHeight="1" x14ac:dyDescent="0.2">
      <c r="A231" s="135" t="s">
        <v>573</v>
      </c>
      <c r="B231" s="136">
        <v>44275</v>
      </c>
      <c r="C231" s="135" t="s">
        <v>574</v>
      </c>
      <c r="D231" s="271" t="s">
        <v>269</v>
      </c>
      <c r="E231" s="135" t="str">
        <f t="shared" si="18"/>
        <v>Raymond</v>
      </c>
      <c r="F231" s="135" t="str">
        <f t="shared" si="19"/>
        <v>Duvenhage</v>
      </c>
      <c r="G231" s="135" t="str">
        <f t="shared" si="20"/>
        <v>Men Seniors</v>
      </c>
      <c r="H231" s="135" t="str">
        <f t="shared" si="21"/>
        <v>Walvis Bay</v>
      </c>
      <c r="I231" s="174"/>
      <c r="J231" s="174" t="s">
        <v>376</v>
      </c>
      <c r="K231" s="174">
        <v>142</v>
      </c>
      <c r="L231" s="173">
        <f t="shared" si="22"/>
        <v>14.4</v>
      </c>
      <c r="M231" s="173">
        <f t="shared" si="23"/>
        <v>14.4</v>
      </c>
    </row>
    <row r="232" spans="1:13" hidden="1" x14ac:dyDescent="0.2">
      <c r="A232" s="135" t="s">
        <v>573</v>
      </c>
      <c r="B232" s="136">
        <v>44275</v>
      </c>
      <c r="C232" s="135" t="s">
        <v>574</v>
      </c>
      <c r="D232" s="271" t="s">
        <v>331</v>
      </c>
      <c r="E232" s="135" t="str">
        <f t="shared" si="18"/>
        <v>Flippie</v>
      </c>
      <c r="F232" s="135" t="str">
        <f t="shared" si="19"/>
        <v>Scheepers</v>
      </c>
      <c r="G232" s="135" t="str">
        <f t="shared" si="20"/>
        <v>Men Seniors</v>
      </c>
      <c r="H232" s="135" t="str">
        <f t="shared" si="21"/>
        <v>Walvis Bay</v>
      </c>
      <c r="I232" s="174"/>
      <c r="J232" s="174" t="s">
        <v>376</v>
      </c>
      <c r="K232" s="174">
        <v>142</v>
      </c>
      <c r="L232" s="173">
        <f t="shared" si="22"/>
        <v>14.4</v>
      </c>
      <c r="M232" s="173">
        <f t="shared" si="23"/>
        <v>14.4</v>
      </c>
    </row>
    <row r="233" spans="1:13" ht="13.5" hidden="1" customHeight="1" x14ac:dyDescent="0.2">
      <c r="A233" s="135" t="s">
        <v>544</v>
      </c>
      <c r="B233" s="136">
        <v>44273</v>
      </c>
      <c r="C233" s="135" t="s">
        <v>545</v>
      </c>
      <c r="D233" s="275" t="s">
        <v>242</v>
      </c>
      <c r="E233" s="135" t="str">
        <f t="shared" si="18"/>
        <v>Hennie</v>
      </c>
      <c r="F233" s="135" t="str">
        <f t="shared" si="19"/>
        <v>Roets</v>
      </c>
      <c r="G233" s="135" t="str">
        <f t="shared" si="20"/>
        <v>Men Seniors</v>
      </c>
      <c r="H233" s="135" t="str">
        <f t="shared" si="21"/>
        <v>Atlantic Angling Club</v>
      </c>
      <c r="I233" s="174"/>
      <c r="J233" s="174" t="s">
        <v>376</v>
      </c>
      <c r="K233" s="174">
        <v>141</v>
      </c>
      <c r="L233" s="173">
        <f t="shared" si="22"/>
        <v>14.1</v>
      </c>
      <c r="M233" s="173">
        <f t="shared" si="23"/>
        <v>14.1</v>
      </c>
    </row>
    <row r="234" spans="1:13" hidden="1" x14ac:dyDescent="0.2">
      <c r="A234" s="135" t="s">
        <v>544</v>
      </c>
      <c r="B234" s="136">
        <v>44273</v>
      </c>
      <c r="C234" s="135" t="s">
        <v>545</v>
      </c>
      <c r="D234" s="275" t="s">
        <v>567</v>
      </c>
      <c r="E234" s="135" t="str">
        <f t="shared" si="18"/>
        <v>Olaf</v>
      </c>
      <c r="F234" s="135" t="str">
        <f t="shared" si="19"/>
        <v>Coetzee</v>
      </c>
      <c r="G234" s="135" t="str">
        <f t="shared" si="20"/>
        <v>Men Seniors</v>
      </c>
      <c r="H234" s="135" t="str">
        <f t="shared" si="21"/>
        <v>Namib Park</v>
      </c>
      <c r="I234" s="174"/>
      <c r="J234" s="172" t="s">
        <v>376</v>
      </c>
      <c r="K234" s="174">
        <v>141</v>
      </c>
      <c r="L234" s="173">
        <f t="shared" si="22"/>
        <v>14.1</v>
      </c>
      <c r="M234" s="173">
        <f t="shared" si="23"/>
        <v>14.1</v>
      </c>
    </row>
    <row r="235" spans="1:13" hidden="1" x14ac:dyDescent="0.25">
      <c r="A235" s="135" t="s">
        <v>544</v>
      </c>
      <c r="B235" s="136">
        <v>44273</v>
      </c>
      <c r="C235" s="135" t="s">
        <v>545</v>
      </c>
      <c r="D235" s="274" t="s">
        <v>263</v>
      </c>
      <c r="E235" s="135" t="str">
        <f t="shared" si="18"/>
        <v>Henri</v>
      </c>
      <c r="F235" s="135" t="str">
        <f t="shared" si="19"/>
        <v>Snyman</v>
      </c>
      <c r="G235" s="135" t="str">
        <f t="shared" si="20"/>
        <v>Men Seniors</v>
      </c>
      <c r="H235" s="135" t="str">
        <f t="shared" si="21"/>
        <v>Penguin</v>
      </c>
      <c r="I235" s="174"/>
      <c r="J235" s="174" t="s">
        <v>376</v>
      </c>
      <c r="K235" s="174">
        <v>141</v>
      </c>
      <c r="L235" s="173">
        <f t="shared" si="22"/>
        <v>14.1</v>
      </c>
      <c r="M235" s="173">
        <f t="shared" si="23"/>
        <v>14.1</v>
      </c>
    </row>
    <row r="236" spans="1:13" ht="13.5" hidden="1" customHeight="1" x14ac:dyDescent="0.2">
      <c r="A236" s="135" t="s">
        <v>571</v>
      </c>
      <c r="B236" s="136">
        <v>44274</v>
      </c>
      <c r="C236" s="135" t="s">
        <v>572</v>
      </c>
      <c r="D236" s="271" t="s">
        <v>241</v>
      </c>
      <c r="E236" s="135" t="str">
        <f t="shared" si="18"/>
        <v>Andre</v>
      </c>
      <c r="F236" s="135" t="str">
        <f t="shared" si="19"/>
        <v>Aggenbag</v>
      </c>
      <c r="G236" s="135" t="str">
        <f t="shared" si="20"/>
        <v>Men Seniors</v>
      </c>
      <c r="H236" s="135" t="str">
        <f t="shared" si="21"/>
        <v>Welwitschia</v>
      </c>
      <c r="I236" s="174"/>
      <c r="J236" s="174" t="s">
        <v>376</v>
      </c>
      <c r="K236" s="174">
        <v>141</v>
      </c>
      <c r="L236" s="173">
        <f t="shared" si="22"/>
        <v>14.1</v>
      </c>
      <c r="M236" s="173">
        <f t="shared" si="23"/>
        <v>14.1</v>
      </c>
    </row>
    <row r="237" spans="1:13" ht="13.5" hidden="1" customHeight="1" x14ac:dyDescent="0.2">
      <c r="A237" s="135" t="s">
        <v>571</v>
      </c>
      <c r="B237" s="136">
        <v>44274</v>
      </c>
      <c r="C237" s="135" t="s">
        <v>572</v>
      </c>
      <c r="D237" s="271" t="s">
        <v>251</v>
      </c>
      <c r="E237" s="135" t="str">
        <f t="shared" si="18"/>
        <v>Chris Junior</v>
      </c>
      <c r="F237" s="135" t="str">
        <f t="shared" si="19"/>
        <v>Orffer</v>
      </c>
      <c r="G237" s="135" t="str">
        <f t="shared" si="20"/>
        <v>Men Seniors</v>
      </c>
      <c r="H237" s="135" t="str">
        <f t="shared" si="21"/>
        <v>Penguin</v>
      </c>
      <c r="I237" s="174"/>
      <c r="J237" s="174" t="s">
        <v>376</v>
      </c>
      <c r="K237" s="174">
        <v>141</v>
      </c>
      <c r="L237" s="173">
        <f t="shared" si="22"/>
        <v>14.1</v>
      </c>
      <c r="M237" s="173">
        <f t="shared" si="23"/>
        <v>14.1</v>
      </c>
    </row>
    <row r="238" spans="1:13" ht="13.5" hidden="1" customHeight="1" x14ac:dyDescent="0.2">
      <c r="A238" s="135" t="s">
        <v>573</v>
      </c>
      <c r="B238" s="136">
        <v>44275</v>
      </c>
      <c r="C238" s="135" t="s">
        <v>574</v>
      </c>
      <c r="D238" s="271" t="s">
        <v>329</v>
      </c>
      <c r="E238" s="135" t="str">
        <f t="shared" si="18"/>
        <v>Jean</v>
      </c>
      <c r="F238" s="135" t="str">
        <f t="shared" si="19"/>
        <v>Visser</v>
      </c>
      <c r="G238" s="135" t="str">
        <f t="shared" si="20"/>
        <v>Men Seniors</v>
      </c>
      <c r="H238" s="135" t="str">
        <f t="shared" si="21"/>
        <v>Benguella</v>
      </c>
      <c r="I238" s="174"/>
      <c r="J238" s="174" t="s">
        <v>376</v>
      </c>
      <c r="K238" s="174">
        <v>141</v>
      </c>
      <c r="L238" s="173">
        <f t="shared" si="22"/>
        <v>14.1</v>
      </c>
      <c r="M238" s="173">
        <f t="shared" si="23"/>
        <v>14.1</v>
      </c>
    </row>
    <row r="239" spans="1:13" ht="13.5" hidden="1" customHeight="1" x14ac:dyDescent="0.2">
      <c r="A239" s="135" t="s">
        <v>573</v>
      </c>
      <c r="B239" s="136">
        <v>44275</v>
      </c>
      <c r="C239" s="135" t="s">
        <v>574</v>
      </c>
      <c r="D239" s="271" t="s">
        <v>224</v>
      </c>
      <c r="E239" s="135" t="str">
        <f t="shared" si="18"/>
        <v>Chris</v>
      </c>
      <c r="F239" s="135" t="str">
        <f t="shared" si="19"/>
        <v>Feyerabend</v>
      </c>
      <c r="G239" s="135" t="str">
        <f t="shared" si="20"/>
        <v>Men Seniors</v>
      </c>
      <c r="H239" s="135" t="str">
        <f t="shared" si="21"/>
        <v>Otjiwarongo</v>
      </c>
      <c r="I239" s="174"/>
      <c r="J239" s="174" t="s">
        <v>376</v>
      </c>
      <c r="K239" s="174">
        <v>141</v>
      </c>
      <c r="L239" s="173">
        <f t="shared" si="22"/>
        <v>14.1</v>
      </c>
      <c r="M239" s="173">
        <f t="shared" si="23"/>
        <v>14.1</v>
      </c>
    </row>
    <row r="240" spans="1:13" hidden="1" x14ac:dyDescent="0.2">
      <c r="A240" s="135" t="s">
        <v>571</v>
      </c>
      <c r="B240" s="136">
        <v>44274</v>
      </c>
      <c r="C240" s="135" t="s">
        <v>572</v>
      </c>
      <c r="D240" s="271" t="s">
        <v>456</v>
      </c>
      <c r="E240" s="135" t="str">
        <f t="shared" si="18"/>
        <v>Francois Jnr</v>
      </c>
      <c r="F240" s="135" t="str">
        <f t="shared" si="19"/>
        <v>Wolfaardt</v>
      </c>
      <c r="G240" s="135" t="str">
        <f t="shared" si="20"/>
        <v>Men U/16</v>
      </c>
      <c r="H240" s="135" t="str">
        <f t="shared" si="21"/>
        <v>Walvis Bay</v>
      </c>
      <c r="I240" s="174"/>
      <c r="J240" s="172" t="s">
        <v>376</v>
      </c>
      <c r="K240" s="174">
        <v>145</v>
      </c>
      <c r="L240" s="173">
        <f t="shared" si="22"/>
        <v>15.5</v>
      </c>
      <c r="M240" s="173">
        <f t="shared" si="23"/>
        <v>15.5</v>
      </c>
    </row>
    <row r="241" spans="1:13" hidden="1" x14ac:dyDescent="0.2">
      <c r="A241" s="135" t="s">
        <v>544</v>
      </c>
      <c r="B241" s="136">
        <v>44273</v>
      </c>
      <c r="C241" s="135" t="s">
        <v>545</v>
      </c>
      <c r="D241" s="271" t="s">
        <v>453</v>
      </c>
      <c r="E241" s="135" t="str">
        <f t="shared" si="18"/>
        <v>Brandon</v>
      </c>
      <c r="F241" s="135" t="str">
        <f t="shared" si="19"/>
        <v>Grane</v>
      </c>
      <c r="G241" s="135" t="str">
        <f t="shared" si="20"/>
        <v>Men U/21</v>
      </c>
      <c r="H241" s="135" t="str">
        <f t="shared" si="21"/>
        <v>Walvis Bay</v>
      </c>
      <c r="I241" s="174"/>
      <c r="J241" s="172" t="s">
        <v>376</v>
      </c>
      <c r="K241" s="174">
        <v>142</v>
      </c>
      <c r="L241" s="173">
        <f t="shared" si="22"/>
        <v>14.4</v>
      </c>
      <c r="M241" s="173">
        <f t="shared" si="23"/>
        <v>14.4</v>
      </c>
    </row>
    <row r="242" spans="1:13" ht="13.5" hidden="1" customHeight="1" x14ac:dyDescent="0.2">
      <c r="A242" s="135" t="s">
        <v>573</v>
      </c>
      <c r="B242" s="136">
        <v>44275</v>
      </c>
      <c r="C242" s="135" t="s">
        <v>574</v>
      </c>
      <c r="D242" s="271" t="s">
        <v>219</v>
      </c>
      <c r="E242" s="135" t="str">
        <f t="shared" si="18"/>
        <v>Leon</v>
      </c>
      <c r="F242" s="135" t="str">
        <f t="shared" si="19"/>
        <v>Krauze</v>
      </c>
      <c r="G242" s="135" t="str">
        <f t="shared" si="20"/>
        <v>Men Seniors</v>
      </c>
      <c r="H242" s="135" t="str">
        <f t="shared" si="21"/>
        <v>Henties Bay</v>
      </c>
      <c r="I242" s="174"/>
      <c r="J242" s="172" t="s">
        <v>376</v>
      </c>
      <c r="K242" s="174">
        <v>141</v>
      </c>
      <c r="L242" s="173">
        <f t="shared" si="22"/>
        <v>14.1</v>
      </c>
      <c r="M242" s="173">
        <f t="shared" si="23"/>
        <v>14.1</v>
      </c>
    </row>
    <row r="243" spans="1:13" x14ac:dyDescent="0.2">
      <c r="A243" s="135" t="s">
        <v>573</v>
      </c>
      <c r="B243" s="136">
        <v>44275</v>
      </c>
      <c r="C243" s="135" t="s">
        <v>574</v>
      </c>
      <c r="D243" s="271" t="s">
        <v>248</v>
      </c>
      <c r="E243" s="135" t="str">
        <f t="shared" si="18"/>
        <v>Corne</v>
      </c>
      <c r="F243" s="135" t="str">
        <f t="shared" si="19"/>
        <v>Burger</v>
      </c>
      <c r="G243" s="135" t="str">
        <f t="shared" si="20"/>
        <v>Men U/16</v>
      </c>
      <c r="H243" s="135" t="str">
        <f t="shared" si="21"/>
        <v>Penguin</v>
      </c>
      <c r="I243" s="174"/>
      <c r="J243" s="172"/>
      <c r="K243" s="174"/>
      <c r="L243" s="173" t="str">
        <f t="shared" si="22"/>
        <v/>
      </c>
      <c r="M243" s="173" t="str">
        <f t="shared" si="23"/>
        <v/>
      </c>
    </row>
    <row r="244" spans="1:13" hidden="1" x14ac:dyDescent="0.2">
      <c r="A244" s="135" t="s">
        <v>544</v>
      </c>
      <c r="B244" s="136">
        <v>44273</v>
      </c>
      <c r="C244" s="135" t="s">
        <v>545</v>
      </c>
      <c r="D244" s="271" t="s">
        <v>272</v>
      </c>
      <c r="E244" s="135" t="str">
        <f t="shared" si="18"/>
        <v xml:space="preserve">Andre-Louis </v>
      </c>
      <c r="F244" s="135" t="str">
        <f t="shared" si="19"/>
        <v>Stipp</v>
      </c>
      <c r="G244" s="135" t="str">
        <f t="shared" si="20"/>
        <v>Men Seniors/U21</v>
      </c>
      <c r="H244" s="135" t="str">
        <f t="shared" si="21"/>
        <v>Benguella</v>
      </c>
      <c r="I244" s="174"/>
      <c r="J244" s="172" t="s">
        <v>376</v>
      </c>
      <c r="K244" s="174">
        <v>140</v>
      </c>
      <c r="L244" s="173">
        <f t="shared" si="22"/>
        <v>13.7</v>
      </c>
      <c r="M244" s="173">
        <f t="shared" si="23"/>
        <v>13.7</v>
      </c>
    </row>
    <row r="245" spans="1:13" x14ac:dyDescent="0.2">
      <c r="A245" s="135" t="s">
        <v>573</v>
      </c>
      <c r="B245" s="136">
        <v>44275</v>
      </c>
      <c r="C245" s="135" t="s">
        <v>574</v>
      </c>
      <c r="D245" s="271" t="s">
        <v>474</v>
      </c>
      <c r="E245" s="135" t="str">
        <f t="shared" si="18"/>
        <v>Heiko Jnr</v>
      </c>
      <c r="F245" s="135" t="str">
        <f t="shared" si="19"/>
        <v>Doll</v>
      </c>
      <c r="G245" s="135" t="str">
        <f t="shared" si="20"/>
        <v>Men U/16</v>
      </c>
      <c r="H245" s="135" t="str">
        <f t="shared" si="21"/>
        <v>Okahandja</v>
      </c>
      <c r="I245" s="174"/>
      <c r="J245" s="172"/>
      <c r="K245" s="174"/>
      <c r="L245" s="173" t="str">
        <f t="shared" si="22"/>
        <v/>
      </c>
      <c r="M245" s="173" t="str">
        <f t="shared" si="23"/>
        <v/>
      </c>
    </row>
    <row r="246" spans="1:13" ht="13.5" hidden="1" customHeight="1" x14ac:dyDescent="0.25">
      <c r="A246" s="135" t="s">
        <v>544</v>
      </c>
      <c r="B246" s="136">
        <v>44273</v>
      </c>
      <c r="C246" s="135" t="s">
        <v>545</v>
      </c>
      <c r="D246" s="274" t="s">
        <v>263</v>
      </c>
      <c r="E246" s="135" t="str">
        <f t="shared" si="18"/>
        <v>Henri</v>
      </c>
      <c r="F246" s="135" t="str">
        <f t="shared" si="19"/>
        <v>Snyman</v>
      </c>
      <c r="G246" s="135" t="str">
        <f t="shared" si="20"/>
        <v>Men Seniors</v>
      </c>
      <c r="H246" s="135" t="str">
        <f t="shared" si="21"/>
        <v>Penguin</v>
      </c>
      <c r="I246" s="174"/>
      <c r="J246" s="172" t="s">
        <v>376</v>
      </c>
      <c r="K246" s="174">
        <v>140</v>
      </c>
      <c r="L246" s="173">
        <f t="shared" si="22"/>
        <v>13.7</v>
      </c>
      <c r="M246" s="173">
        <f t="shared" si="23"/>
        <v>13.7</v>
      </c>
    </row>
    <row r="247" spans="1:13" hidden="1" x14ac:dyDescent="0.25">
      <c r="A247" s="135" t="s">
        <v>544</v>
      </c>
      <c r="B247" s="136">
        <v>44273</v>
      </c>
      <c r="C247" s="135" t="s">
        <v>545</v>
      </c>
      <c r="D247" s="274" t="s">
        <v>214</v>
      </c>
      <c r="E247" s="135" t="str">
        <f t="shared" si="18"/>
        <v>Andrew</v>
      </c>
      <c r="F247" s="135" t="str">
        <f t="shared" si="19"/>
        <v>Van Der Westhuizen</v>
      </c>
      <c r="G247" s="135" t="str">
        <f t="shared" si="20"/>
        <v>Men Seniors</v>
      </c>
      <c r="H247" s="135" t="str">
        <f t="shared" si="21"/>
        <v>Mako</v>
      </c>
      <c r="I247" s="174"/>
      <c r="J247" s="174" t="s">
        <v>376</v>
      </c>
      <c r="K247" s="174">
        <v>140</v>
      </c>
      <c r="L247" s="173">
        <f t="shared" si="22"/>
        <v>13.7</v>
      </c>
      <c r="M247" s="173">
        <f t="shared" si="23"/>
        <v>13.7</v>
      </c>
    </row>
    <row r="248" spans="1:13" hidden="1" x14ac:dyDescent="0.2">
      <c r="A248" s="135" t="s">
        <v>544</v>
      </c>
      <c r="B248" s="136">
        <v>44273</v>
      </c>
      <c r="C248" s="135" t="s">
        <v>545</v>
      </c>
      <c r="D248" s="271" t="s">
        <v>321</v>
      </c>
      <c r="E248" s="135" t="str">
        <f t="shared" si="18"/>
        <v>Martin</v>
      </c>
      <c r="F248" s="135" t="str">
        <f t="shared" si="19"/>
        <v>Cordier</v>
      </c>
      <c r="G248" s="135" t="str">
        <f t="shared" si="20"/>
        <v>Men Seniors</v>
      </c>
      <c r="H248" s="135" t="str">
        <f t="shared" si="21"/>
        <v>Walvis Bay</v>
      </c>
      <c r="I248" s="174"/>
      <c r="J248" s="174" t="s">
        <v>376</v>
      </c>
      <c r="K248" s="174">
        <v>140</v>
      </c>
      <c r="L248" s="173">
        <f t="shared" si="22"/>
        <v>13.7</v>
      </c>
      <c r="M248" s="173">
        <f t="shared" si="23"/>
        <v>13.7</v>
      </c>
    </row>
    <row r="249" spans="1:13" ht="13.5" hidden="1" customHeight="1" x14ac:dyDescent="0.2">
      <c r="A249" s="135" t="s">
        <v>571</v>
      </c>
      <c r="B249" s="136">
        <v>44274</v>
      </c>
      <c r="C249" s="135" t="s">
        <v>572</v>
      </c>
      <c r="D249" s="271" t="s">
        <v>207</v>
      </c>
      <c r="E249" s="135" t="str">
        <f t="shared" si="18"/>
        <v>Andre</v>
      </c>
      <c r="F249" s="135" t="str">
        <f t="shared" si="19"/>
        <v>Coetzee</v>
      </c>
      <c r="G249" s="135" t="str">
        <f t="shared" si="20"/>
        <v>Men Seniors</v>
      </c>
      <c r="H249" s="135" t="str">
        <f t="shared" si="21"/>
        <v>Namib Park</v>
      </c>
      <c r="I249" s="174"/>
      <c r="J249" s="172" t="s">
        <v>376</v>
      </c>
      <c r="K249" s="174">
        <v>140</v>
      </c>
      <c r="L249" s="173">
        <f t="shared" si="22"/>
        <v>13.7</v>
      </c>
      <c r="M249" s="173">
        <f t="shared" si="23"/>
        <v>13.7</v>
      </c>
    </row>
    <row r="250" spans="1:13" hidden="1" x14ac:dyDescent="0.2">
      <c r="A250" s="135" t="s">
        <v>544</v>
      </c>
      <c r="B250" s="136">
        <v>44273</v>
      </c>
      <c r="C250" s="135" t="s">
        <v>545</v>
      </c>
      <c r="D250" s="271" t="s">
        <v>406</v>
      </c>
      <c r="E250" s="135" t="str">
        <f t="shared" si="18"/>
        <v>Lydia</v>
      </c>
      <c r="F250" s="135" t="str">
        <f t="shared" si="19"/>
        <v>Cilliers</v>
      </c>
      <c r="G250" s="135" t="str">
        <f t="shared" si="20"/>
        <v>Ladies Senior</v>
      </c>
      <c r="H250" s="135" t="str">
        <f t="shared" si="21"/>
        <v>Benguella</v>
      </c>
      <c r="I250" s="174"/>
      <c r="J250" s="172" t="s">
        <v>376</v>
      </c>
      <c r="K250" s="174">
        <v>160</v>
      </c>
      <c r="L250" s="173">
        <f t="shared" si="22"/>
        <v>21.7</v>
      </c>
      <c r="M250" s="173">
        <f t="shared" si="23"/>
        <v>21.7</v>
      </c>
    </row>
    <row r="251" spans="1:13" ht="13.5" hidden="1" customHeight="1" x14ac:dyDescent="0.2">
      <c r="A251" s="135" t="s">
        <v>571</v>
      </c>
      <c r="B251" s="136">
        <v>44274</v>
      </c>
      <c r="C251" s="135" t="s">
        <v>572</v>
      </c>
      <c r="D251" s="271" t="s">
        <v>209</v>
      </c>
      <c r="E251" s="135" t="str">
        <f t="shared" si="18"/>
        <v>Roger</v>
      </c>
      <c r="F251" s="135" t="str">
        <f t="shared" si="19"/>
        <v>Boon</v>
      </c>
      <c r="G251" s="135" t="str">
        <f t="shared" si="20"/>
        <v>Men Seniors</v>
      </c>
      <c r="H251" s="135" t="str">
        <f t="shared" si="21"/>
        <v>Namib Park</v>
      </c>
      <c r="I251" s="174"/>
      <c r="J251" s="172" t="s">
        <v>376</v>
      </c>
      <c r="K251" s="174">
        <v>140</v>
      </c>
      <c r="L251" s="173">
        <f t="shared" si="22"/>
        <v>13.7</v>
      </c>
      <c r="M251" s="173">
        <f t="shared" si="23"/>
        <v>13.7</v>
      </c>
    </row>
    <row r="252" spans="1:13" hidden="1" x14ac:dyDescent="0.2">
      <c r="A252" s="135" t="s">
        <v>544</v>
      </c>
      <c r="B252" s="136">
        <v>44273</v>
      </c>
      <c r="C252" s="135" t="s">
        <v>545</v>
      </c>
      <c r="D252" s="271" t="s">
        <v>456</v>
      </c>
      <c r="E252" s="135" t="str">
        <f t="shared" si="18"/>
        <v>Francois Jnr</v>
      </c>
      <c r="F252" s="135" t="str">
        <f t="shared" si="19"/>
        <v>Wolfaardt</v>
      </c>
      <c r="G252" s="135" t="str">
        <f t="shared" si="20"/>
        <v>Men U/16</v>
      </c>
      <c r="H252" s="135" t="str">
        <f t="shared" si="21"/>
        <v>Walvis Bay</v>
      </c>
      <c r="I252" s="174"/>
      <c r="J252" s="172" t="s">
        <v>376</v>
      </c>
      <c r="K252" s="174">
        <v>143</v>
      </c>
      <c r="L252" s="173">
        <f t="shared" si="22"/>
        <v>14.8</v>
      </c>
      <c r="M252" s="173">
        <f t="shared" si="23"/>
        <v>14.8</v>
      </c>
    </row>
    <row r="253" spans="1:13" hidden="1" x14ac:dyDescent="0.2">
      <c r="A253" s="135" t="s">
        <v>573</v>
      </c>
      <c r="B253" s="136">
        <v>44275</v>
      </c>
      <c r="C253" s="135" t="s">
        <v>574</v>
      </c>
      <c r="D253" s="271" t="s">
        <v>255</v>
      </c>
      <c r="E253" s="135" t="str">
        <f t="shared" si="18"/>
        <v>Adri</v>
      </c>
      <c r="F253" s="135" t="str">
        <f t="shared" si="19"/>
        <v>Roets</v>
      </c>
      <c r="G253" s="135" t="str">
        <f t="shared" si="20"/>
        <v>Men Seniors</v>
      </c>
      <c r="H253" s="135" t="str">
        <f t="shared" si="21"/>
        <v>Atlantic Angling Club</v>
      </c>
      <c r="I253" s="174"/>
      <c r="J253" s="172" t="s">
        <v>376</v>
      </c>
      <c r="K253" s="174">
        <v>140</v>
      </c>
      <c r="L253" s="173">
        <f t="shared" si="22"/>
        <v>13.7</v>
      </c>
      <c r="M253" s="173">
        <f t="shared" si="23"/>
        <v>13.7</v>
      </c>
    </row>
    <row r="254" spans="1:13" hidden="1" x14ac:dyDescent="0.2">
      <c r="A254" s="135" t="s">
        <v>573</v>
      </c>
      <c r="B254" s="136">
        <v>44275</v>
      </c>
      <c r="C254" s="135" t="s">
        <v>574</v>
      </c>
      <c r="D254" s="271" t="s">
        <v>226</v>
      </c>
      <c r="E254" s="135" t="str">
        <f t="shared" si="18"/>
        <v>Herbert</v>
      </c>
      <c r="F254" s="135" t="str">
        <f t="shared" si="19"/>
        <v>Van Niekerk</v>
      </c>
      <c r="G254" s="135" t="str">
        <f t="shared" si="20"/>
        <v>Men Seniors</v>
      </c>
      <c r="H254" s="135" t="str">
        <f t="shared" si="21"/>
        <v>Seagull Angling Club Coastal</v>
      </c>
      <c r="I254" s="174"/>
      <c r="J254" s="172" t="s">
        <v>376</v>
      </c>
      <c r="K254" s="174">
        <v>140</v>
      </c>
      <c r="L254" s="173">
        <f t="shared" si="22"/>
        <v>13.7</v>
      </c>
      <c r="M254" s="173">
        <f t="shared" si="23"/>
        <v>13.7</v>
      </c>
    </row>
    <row r="255" spans="1:13" ht="13.5" hidden="1" customHeight="1" x14ac:dyDescent="0.2">
      <c r="A255" s="135" t="s">
        <v>573</v>
      </c>
      <c r="B255" s="136">
        <v>44275</v>
      </c>
      <c r="C255" s="135" t="s">
        <v>574</v>
      </c>
      <c r="D255" s="271" t="s">
        <v>269</v>
      </c>
      <c r="E255" s="135" t="str">
        <f t="shared" si="18"/>
        <v>Raymond</v>
      </c>
      <c r="F255" s="135" t="str">
        <f t="shared" si="19"/>
        <v>Duvenhage</v>
      </c>
      <c r="G255" s="135" t="str">
        <f t="shared" si="20"/>
        <v>Men Seniors</v>
      </c>
      <c r="H255" s="135" t="str">
        <f t="shared" si="21"/>
        <v>Walvis Bay</v>
      </c>
      <c r="I255" s="174"/>
      <c r="J255" s="174" t="s">
        <v>376</v>
      </c>
      <c r="K255" s="174">
        <v>140</v>
      </c>
      <c r="L255" s="173">
        <f t="shared" si="22"/>
        <v>13.7</v>
      </c>
      <c r="M255" s="173">
        <f t="shared" si="23"/>
        <v>13.7</v>
      </c>
    </row>
    <row r="256" spans="1:13" hidden="1" x14ac:dyDescent="0.2">
      <c r="A256" s="135" t="s">
        <v>573</v>
      </c>
      <c r="B256" s="136">
        <v>44275</v>
      </c>
      <c r="C256" s="135" t="s">
        <v>574</v>
      </c>
      <c r="D256" s="271" t="s">
        <v>272</v>
      </c>
      <c r="E256" s="135" t="str">
        <f t="shared" si="18"/>
        <v xml:space="preserve">Andre-Louis </v>
      </c>
      <c r="F256" s="135" t="str">
        <f t="shared" si="19"/>
        <v>Stipp</v>
      </c>
      <c r="G256" s="135" t="str">
        <f t="shared" si="20"/>
        <v>Men Seniors/U21</v>
      </c>
      <c r="H256" s="135" t="str">
        <f t="shared" si="21"/>
        <v>Benguella</v>
      </c>
      <c r="I256" s="174"/>
      <c r="J256" s="172" t="s">
        <v>376</v>
      </c>
      <c r="K256" s="174">
        <v>139</v>
      </c>
      <c r="L256" s="173">
        <f t="shared" si="22"/>
        <v>13.4</v>
      </c>
      <c r="M256" s="173">
        <f t="shared" si="23"/>
        <v>13.4</v>
      </c>
    </row>
    <row r="257" spans="1:13" hidden="1" x14ac:dyDescent="0.2">
      <c r="A257" s="135" t="s">
        <v>544</v>
      </c>
      <c r="B257" s="136">
        <v>44273</v>
      </c>
      <c r="C257" s="135" t="s">
        <v>545</v>
      </c>
      <c r="D257" s="271" t="s">
        <v>557</v>
      </c>
      <c r="E257" s="135" t="str">
        <f t="shared" si="18"/>
        <v>Marina</v>
      </c>
      <c r="F257" s="135" t="str">
        <f t="shared" si="19"/>
        <v>Kruger</v>
      </c>
      <c r="G257" s="135" t="str">
        <f t="shared" si="20"/>
        <v>Ladies Senior</v>
      </c>
      <c r="H257" s="135" t="str">
        <f t="shared" si="21"/>
        <v>Benguella</v>
      </c>
      <c r="I257" s="174"/>
      <c r="J257" s="172" t="s">
        <v>376</v>
      </c>
      <c r="K257" s="174">
        <v>157</v>
      </c>
      <c r="L257" s="173">
        <f t="shared" si="22"/>
        <v>20.399999999999999</v>
      </c>
      <c r="M257" s="173">
        <f t="shared" si="23"/>
        <v>20.399999999999999</v>
      </c>
    </row>
    <row r="258" spans="1:13" ht="13.5" customHeight="1" x14ac:dyDescent="0.2">
      <c r="A258" s="135" t="s">
        <v>571</v>
      </c>
      <c r="B258" s="136">
        <v>44274</v>
      </c>
      <c r="C258" s="135" t="s">
        <v>572</v>
      </c>
      <c r="D258" s="271" t="s">
        <v>449</v>
      </c>
      <c r="E258" s="135" t="str">
        <f t="shared" ref="E258:E321" si="24">IF(D258="","",VLOOKUP(D258,Master,3,FALSE))</f>
        <v>Wikus</v>
      </c>
      <c r="F258" s="135" t="str">
        <f t="shared" ref="F258:F321" si="25">IF(D258="","",VLOOKUP(D258,Master,4,FALSE))</f>
        <v>Viljoen</v>
      </c>
      <c r="G258" s="135" t="str">
        <f t="shared" ref="G258:G321" si="26">IF(D258="","",VLOOKUP(D258,Master,5,FALSE))</f>
        <v>Men Seniors</v>
      </c>
      <c r="H258" s="135" t="str">
        <f t="shared" ref="H258:H321" si="27">IF(D258="","",VLOOKUP(D258,Master,2,FALSE))</f>
        <v>Steenbras</v>
      </c>
      <c r="I258" s="174" t="s">
        <v>19</v>
      </c>
      <c r="J258" s="174"/>
      <c r="K258" s="174">
        <v>119</v>
      </c>
      <c r="L258" s="173">
        <f t="shared" ref="L258:L321" si="28">IF(K258="","",IF(I258="",ROUND(HLOOKUP(J258,kgList,K258,FALSE),1),ROUND(HLOOKUP(I258,kgList,K258,FALSE),1)))</f>
        <v>17.899999999999999</v>
      </c>
      <c r="M258" s="173">
        <f t="shared" ref="M258:M321" si="29">IF(L258="","",IF(COUNTA(I258:J258)&gt;1,"Edible or Inedible",IF(COUNTA(I258)=1,L258*1,IF(COUNTA(J258)=1,L258*1,"ERROR"))))</f>
        <v>17.899999999999999</v>
      </c>
    </row>
    <row r="259" spans="1:13" hidden="1" x14ac:dyDescent="0.25">
      <c r="A259" s="135" t="s">
        <v>544</v>
      </c>
      <c r="B259" s="136">
        <v>44273</v>
      </c>
      <c r="C259" s="135" t="s">
        <v>545</v>
      </c>
      <c r="D259" s="274" t="s">
        <v>263</v>
      </c>
      <c r="E259" s="135" t="str">
        <f t="shared" si="24"/>
        <v>Henri</v>
      </c>
      <c r="F259" s="135" t="str">
        <f t="shared" si="25"/>
        <v>Snyman</v>
      </c>
      <c r="G259" s="135" t="str">
        <f t="shared" si="26"/>
        <v>Men Seniors</v>
      </c>
      <c r="H259" s="135" t="str">
        <f t="shared" si="27"/>
        <v>Penguin</v>
      </c>
      <c r="I259" s="174"/>
      <c r="J259" s="174" t="s">
        <v>376</v>
      </c>
      <c r="K259" s="174">
        <v>139</v>
      </c>
      <c r="L259" s="173">
        <f t="shared" si="28"/>
        <v>13.4</v>
      </c>
      <c r="M259" s="173">
        <f t="shared" si="29"/>
        <v>13.4</v>
      </c>
    </row>
    <row r="260" spans="1:13" ht="13.5" hidden="1" customHeight="1" x14ac:dyDescent="0.25">
      <c r="A260" s="135" t="s">
        <v>544</v>
      </c>
      <c r="B260" s="136">
        <v>44273</v>
      </c>
      <c r="C260" s="135" t="s">
        <v>545</v>
      </c>
      <c r="D260" s="272" t="s">
        <v>412</v>
      </c>
      <c r="E260" s="135" t="str">
        <f t="shared" si="24"/>
        <v>Johannes</v>
      </c>
      <c r="F260" s="135" t="str">
        <f t="shared" si="25"/>
        <v>Kotze</v>
      </c>
      <c r="G260" s="135" t="str">
        <f t="shared" si="26"/>
        <v>Men Seniors</v>
      </c>
      <c r="H260" s="135" t="str">
        <f t="shared" si="27"/>
        <v>Okahandja</v>
      </c>
      <c r="I260" s="174"/>
      <c r="J260" s="174" t="s">
        <v>376</v>
      </c>
      <c r="K260" s="174">
        <v>139</v>
      </c>
      <c r="L260" s="173">
        <f t="shared" si="28"/>
        <v>13.4</v>
      </c>
      <c r="M260" s="173">
        <f t="shared" si="29"/>
        <v>13.4</v>
      </c>
    </row>
    <row r="261" spans="1:13" hidden="1" x14ac:dyDescent="0.2">
      <c r="A261" s="135" t="s">
        <v>544</v>
      </c>
      <c r="B261" s="136">
        <v>44273</v>
      </c>
      <c r="C261" s="135" t="s">
        <v>545</v>
      </c>
      <c r="D261" s="251" t="s">
        <v>480</v>
      </c>
      <c r="E261" s="135" t="str">
        <f t="shared" si="24"/>
        <v>Andre</v>
      </c>
      <c r="F261" s="135" t="str">
        <f t="shared" si="25"/>
        <v>Bezuidehout</v>
      </c>
      <c r="G261" s="135" t="str">
        <f t="shared" si="26"/>
        <v>Men Seniors</v>
      </c>
      <c r="H261" s="135" t="str">
        <f t="shared" si="27"/>
        <v>Walvis Bay</v>
      </c>
      <c r="I261" s="174"/>
      <c r="J261" s="174" t="s">
        <v>376</v>
      </c>
      <c r="K261" s="174">
        <v>139</v>
      </c>
      <c r="L261" s="173">
        <f t="shared" si="28"/>
        <v>13.4</v>
      </c>
      <c r="M261" s="173">
        <f t="shared" si="29"/>
        <v>13.4</v>
      </c>
    </row>
    <row r="262" spans="1:13" ht="13.5" hidden="1" customHeight="1" x14ac:dyDescent="0.25">
      <c r="A262" s="135" t="s">
        <v>544</v>
      </c>
      <c r="B262" s="136">
        <v>44273</v>
      </c>
      <c r="C262" s="135" t="s">
        <v>545</v>
      </c>
      <c r="D262" s="272" t="s">
        <v>423</v>
      </c>
      <c r="E262" s="135" t="str">
        <f t="shared" si="24"/>
        <v>Barren</v>
      </c>
      <c r="F262" s="135" t="str">
        <f t="shared" si="25"/>
        <v>Van Es</v>
      </c>
      <c r="G262" s="135" t="str">
        <f t="shared" si="26"/>
        <v>Men U/21</v>
      </c>
      <c r="H262" s="135" t="str">
        <f t="shared" si="27"/>
        <v>Penguin</v>
      </c>
      <c r="I262" s="174"/>
      <c r="J262" s="174" t="s">
        <v>392</v>
      </c>
      <c r="K262" s="174">
        <v>111</v>
      </c>
      <c r="L262" s="173">
        <f t="shared" si="28"/>
        <v>12.4</v>
      </c>
      <c r="M262" s="173">
        <f t="shared" si="29"/>
        <v>12.4</v>
      </c>
    </row>
    <row r="263" spans="1:13" hidden="1" x14ac:dyDescent="0.2">
      <c r="A263" s="135" t="s">
        <v>571</v>
      </c>
      <c r="B263" s="136">
        <v>44274</v>
      </c>
      <c r="C263" s="135" t="s">
        <v>572</v>
      </c>
      <c r="D263" s="251" t="s">
        <v>225</v>
      </c>
      <c r="E263" s="135" t="str">
        <f t="shared" si="24"/>
        <v>Maritz</v>
      </c>
      <c r="F263" s="135" t="str">
        <f t="shared" si="25"/>
        <v>Jansen Van Vuuren</v>
      </c>
      <c r="G263" s="135" t="str">
        <f t="shared" si="26"/>
        <v>Men Seniors</v>
      </c>
      <c r="H263" s="135" t="str">
        <f t="shared" si="27"/>
        <v>Otjiwarongo</v>
      </c>
      <c r="I263" s="174"/>
      <c r="J263" s="172" t="s">
        <v>376</v>
      </c>
      <c r="K263" s="174">
        <v>139</v>
      </c>
      <c r="L263" s="173">
        <f t="shared" si="28"/>
        <v>13.4</v>
      </c>
      <c r="M263" s="173">
        <f t="shared" si="29"/>
        <v>13.4</v>
      </c>
    </row>
    <row r="264" spans="1:13" hidden="1" x14ac:dyDescent="0.2">
      <c r="A264" s="135" t="s">
        <v>571</v>
      </c>
      <c r="B264" s="136">
        <v>44274</v>
      </c>
      <c r="C264" s="135" t="s">
        <v>572</v>
      </c>
      <c r="D264" s="251" t="s">
        <v>414</v>
      </c>
      <c r="E264" s="135" t="str">
        <f t="shared" si="24"/>
        <v>Allen</v>
      </c>
      <c r="F264" s="135" t="str">
        <f t="shared" si="25"/>
        <v>Langenstrassen</v>
      </c>
      <c r="G264" s="135" t="str">
        <f t="shared" si="26"/>
        <v>Men Seniors</v>
      </c>
      <c r="H264" s="135" t="str">
        <f t="shared" si="27"/>
        <v>Penguin</v>
      </c>
      <c r="I264" s="174"/>
      <c r="J264" s="172" t="s">
        <v>376</v>
      </c>
      <c r="K264" s="174">
        <v>139</v>
      </c>
      <c r="L264" s="173">
        <f t="shared" si="28"/>
        <v>13.4</v>
      </c>
      <c r="M264" s="173">
        <f t="shared" si="29"/>
        <v>13.4</v>
      </c>
    </row>
    <row r="265" spans="1:13" hidden="1" x14ac:dyDescent="0.2">
      <c r="A265" s="135" t="s">
        <v>573</v>
      </c>
      <c r="B265" s="136">
        <v>44275</v>
      </c>
      <c r="C265" s="135" t="s">
        <v>574</v>
      </c>
      <c r="D265" s="251" t="s">
        <v>263</v>
      </c>
      <c r="E265" s="135" t="str">
        <f t="shared" si="24"/>
        <v>Henri</v>
      </c>
      <c r="F265" s="135" t="str">
        <f t="shared" si="25"/>
        <v>Snyman</v>
      </c>
      <c r="G265" s="135" t="str">
        <f t="shared" si="26"/>
        <v>Men Seniors</v>
      </c>
      <c r="H265" s="135" t="str">
        <f t="shared" si="27"/>
        <v>Penguin</v>
      </c>
      <c r="I265" s="174"/>
      <c r="J265" s="172" t="s">
        <v>376</v>
      </c>
      <c r="K265" s="174">
        <v>139</v>
      </c>
      <c r="L265" s="173">
        <f t="shared" si="28"/>
        <v>13.4</v>
      </c>
      <c r="M265" s="173">
        <f t="shared" si="29"/>
        <v>13.4</v>
      </c>
    </row>
    <row r="266" spans="1:13" hidden="1" x14ac:dyDescent="0.2">
      <c r="A266" s="135" t="s">
        <v>544</v>
      </c>
      <c r="B266" s="136">
        <v>44273</v>
      </c>
      <c r="C266" s="135" t="s">
        <v>545</v>
      </c>
      <c r="D266" s="273" t="s">
        <v>206</v>
      </c>
      <c r="E266" s="135" t="str">
        <f t="shared" si="24"/>
        <v>Brian</v>
      </c>
      <c r="F266" s="135" t="str">
        <f t="shared" si="25"/>
        <v>Curtis</v>
      </c>
      <c r="G266" s="135" t="str">
        <f t="shared" si="26"/>
        <v>Men Seniors</v>
      </c>
      <c r="H266" s="135" t="str">
        <f t="shared" si="27"/>
        <v>Orca Angling Club</v>
      </c>
      <c r="I266" s="174"/>
      <c r="J266" s="174" t="s">
        <v>376</v>
      </c>
      <c r="K266" s="174">
        <v>138</v>
      </c>
      <c r="L266" s="173">
        <f t="shared" si="28"/>
        <v>13.1</v>
      </c>
      <c r="M266" s="173">
        <f t="shared" si="29"/>
        <v>13.1</v>
      </c>
    </row>
    <row r="267" spans="1:13" hidden="1" x14ac:dyDescent="0.2">
      <c r="A267" s="135" t="s">
        <v>544</v>
      </c>
      <c r="B267" s="136">
        <v>44273</v>
      </c>
      <c r="C267" s="135" t="s">
        <v>545</v>
      </c>
      <c r="D267" s="251" t="s">
        <v>479</v>
      </c>
      <c r="E267" s="135" t="str">
        <f t="shared" si="24"/>
        <v>Norman</v>
      </c>
      <c r="F267" s="135" t="str">
        <f t="shared" si="25"/>
        <v>Campbell</v>
      </c>
      <c r="G267" s="135" t="str">
        <f t="shared" si="26"/>
        <v>Men Seniors</v>
      </c>
      <c r="H267" s="135" t="str">
        <f t="shared" si="27"/>
        <v>Benguella</v>
      </c>
      <c r="I267" s="174"/>
      <c r="J267" s="174" t="s">
        <v>376</v>
      </c>
      <c r="K267" s="174">
        <v>138</v>
      </c>
      <c r="L267" s="173">
        <f t="shared" si="28"/>
        <v>13.1</v>
      </c>
      <c r="M267" s="173">
        <f t="shared" si="29"/>
        <v>13.1</v>
      </c>
    </row>
    <row r="268" spans="1:13" hidden="1" x14ac:dyDescent="0.2">
      <c r="A268" s="135" t="s">
        <v>571</v>
      </c>
      <c r="B268" s="136">
        <v>44274</v>
      </c>
      <c r="C268" s="135" t="s">
        <v>572</v>
      </c>
      <c r="D268" s="251" t="s">
        <v>239</v>
      </c>
      <c r="E268" s="135" t="str">
        <f t="shared" si="24"/>
        <v>Kiepie</v>
      </c>
      <c r="F268" s="135" t="str">
        <f t="shared" si="25"/>
        <v>Burger</v>
      </c>
      <c r="G268" s="135" t="str">
        <f t="shared" si="26"/>
        <v>Men Seniors</v>
      </c>
      <c r="H268" s="135" t="str">
        <f t="shared" si="27"/>
        <v>Mako</v>
      </c>
      <c r="I268" s="174"/>
      <c r="J268" s="174" t="s">
        <v>376</v>
      </c>
      <c r="K268" s="174">
        <v>138</v>
      </c>
      <c r="L268" s="173">
        <f t="shared" si="28"/>
        <v>13.1</v>
      </c>
      <c r="M268" s="173">
        <f t="shared" si="29"/>
        <v>13.1</v>
      </c>
    </row>
    <row r="269" spans="1:13" hidden="1" x14ac:dyDescent="0.2">
      <c r="A269" s="135" t="s">
        <v>571</v>
      </c>
      <c r="B269" s="136">
        <v>44274</v>
      </c>
      <c r="C269" s="135" t="s">
        <v>572</v>
      </c>
      <c r="D269" s="251" t="s">
        <v>205</v>
      </c>
      <c r="E269" s="135" t="str">
        <f t="shared" si="24"/>
        <v>Nico</v>
      </c>
      <c r="F269" s="135" t="str">
        <f t="shared" si="25"/>
        <v>Kotze</v>
      </c>
      <c r="G269" s="135" t="str">
        <f t="shared" si="26"/>
        <v>Men Seniors</v>
      </c>
      <c r="H269" s="135" t="str">
        <f t="shared" si="27"/>
        <v>Penguin</v>
      </c>
      <c r="I269" s="174"/>
      <c r="J269" s="172" t="s">
        <v>376</v>
      </c>
      <c r="K269" s="174">
        <v>138</v>
      </c>
      <c r="L269" s="173">
        <f t="shared" si="28"/>
        <v>13.1</v>
      </c>
      <c r="M269" s="173">
        <f t="shared" si="29"/>
        <v>13.1</v>
      </c>
    </row>
    <row r="270" spans="1:13" hidden="1" x14ac:dyDescent="0.2">
      <c r="A270" s="135" t="s">
        <v>571</v>
      </c>
      <c r="B270" s="136">
        <v>44274</v>
      </c>
      <c r="C270" s="135" t="s">
        <v>572</v>
      </c>
      <c r="D270" s="251" t="s">
        <v>265</v>
      </c>
      <c r="E270" s="135" t="str">
        <f t="shared" si="24"/>
        <v>Kevin</v>
      </c>
      <c r="F270" s="135" t="str">
        <f t="shared" si="25"/>
        <v>Page</v>
      </c>
      <c r="G270" s="135" t="str">
        <f t="shared" si="26"/>
        <v>Men U/21</v>
      </c>
      <c r="H270" s="135" t="str">
        <f t="shared" si="27"/>
        <v>Penguin</v>
      </c>
      <c r="I270" s="174"/>
      <c r="J270" s="172" t="s">
        <v>376</v>
      </c>
      <c r="K270" s="174">
        <v>134</v>
      </c>
      <c r="L270" s="173">
        <f t="shared" si="28"/>
        <v>11.8</v>
      </c>
      <c r="M270" s="173">
        <f t="shared" si="29"/>
        <v>11.8</v>
      </c>
    </row>
    <row r="271" spans="1:13" hidden="1" x14ac:dyDescent="0.2">
      <c r="A271" s="135" t="s">
        <v>571</v>
      </c>
      <c r="B271" s="136">
        <v>44274</v>
      </c>
      <c r="C271" s="135" t="s">
        <v>572</v>
      </c>
      <c r="D271" s="251" t="s">
        <v>257</v>
      </c>
      <c r="E271" s="135" t="str">
        <f t="shared" si="24"/>
        <v>Corne</v>
      </c>
      <c r="F271" s="135" t="str">
        <f t="shared" si="25"/>
        <v>Kruger</v>
      </c>
      <c r="G271" s="135" t="str">
        <f t="shared" si="26"/>
        <v>Men Seniors</v>
      </c>
      <c r="H271" s="135" t="str">
        <f t="shared" si="27"/>
        <v>Orca Angling Club</v>
      </c>
      <c r="I271" s="174"/>
      <c r="J271" s="172" t="s">
        <v>376</v>
      </c>
      <c r="K271" s="174">
        <v>138</v>
      </c>
      <c r="L271" s="173">
        <f t="shared" si="28"/>
        <v>13.1</v>
      </c>
      <c r="M271" s="173">
        <f t="shared" si="29"/>
        <v>13.1</v>
      </c>
    </row>
    <row r="272" spans="1:13" hidden="1" x14ac:dyDescent="0.2">
      <c r="A272" s="135" t="s">
        <v>571</v>
      </c>
      <c r="B272" s="136">
        <v>44274</v>
      </c>
      <c r="C272" s="135" t="s">
        <v>572</v>
      </c>
      <c r="D272" s="251" t="s">
        <v>269</v>
      </c>
      <c r="E272" s="135" t="str">
        <f t="shared" si="24"/>
        <v>Raymond</v>
      </c>
      <c r="F272" s="135" t="str">
        <f t="shared" si="25"/>
        <v>Duvenhage</v>
      </c>
      <c r="G272" s="135" t="str">
        <f t="shared" si="26"/>
        <v>Men Seniors</v>
      </c>
      <c r="H272" s="135" t="str">
        <f t="shared" si="27"/>
        <v>Walvis Bay</v>
      </c>
      <c r="I272" s="174"/>
      <c r="J272" s="174" t="s">
        <v>376</v>
      </c>
      <c r="K272" s="174">
        <v>138</v>
      </c>
      <c r="L272" s="173">
        <f t="shared" si="28"/>
        <v>13.1</v>
      </c>
      <c r="M272" s="173">
        <f t="shared" si="29"/>
        <v>13.1</v>
      </c>
    </row>
    <row r="273" spans="1:13" hidden="1" x14ac:dyDescent="0.2">
      <c r="A273" s="135" t="s">
        <v>573</v>
      </c>
      <c r="B273" s="136">
        <v>44275</v>
      </c>
      <c r="C273" s="135" t="s">
        <v>574</v>
      </c>
      <c r="D273" s="251" t="s">
        <v>231</v>
      </c>
      <c r="E273" s="135" t="str">
        <f t="shared" si="24"/>
        <v>Werner</v>
      </c>
      <c r="F273" s="135" t="str">
        <f t="shared" si="25"/>
        <v>Van Riet</v>
      </c>
      <c r="G273" s="135" t="str">
        <f t="shared" si="26"/>
        <v>Men Seniors</v>
      </c>
      <c r="H273" s="135" t="str">
        <f t="shared" si="27"/>
        <v>Walvis Bay</v>
      </c>
      <c r="I273" s="174"/>
      <c r="J273" s="174" t="s">
        <v>376</v>
      </c>
      <c r="K273" s="174">
        <v>138</v>
      </c>
      <c r="L273" s="173">
        <f t="shared" si="28"/>
        <v>13.1</v>
      </c>
      <c r="M273" s="173">
        <f t="shared" si="29"/>
        <v>13.1</v>
      </c>
    </row>
    <row r="274" spans="1:13" hidden="1" x14ac:dyDescent="0.2">
      <c r="A274" s="135" t="s">
        <v>544</v>
      </c>
      <c r="B274" s="136">
        <v>44273</v>
      </c>
      <c r="C274" s="135" t="s">
        <v>545</v>
      </c>
      <c r="D274" s="273" t="s">
        <v>255</v>
      </c>
      <c r="E274" s="135" t="str">
        <f t="shared" si="24"/>
        <v>Adri</v>
      </c>
      <c r="F274" s="135" t="str">
        <f t="shared" si="25"/>
        <v>Roets</v>
      </c>
      <c r="G274" s="135" t="str">
        <f t="shared" si="26"/>
        <v>Men Seniors</v>
      </c>
      <c r="H274" s="135" t="str">
        <f t="shared" si="27"/>
        <v>Atlantic Angling Club</v>
      </c>
      <c r="I274" s="174"/>
      <c r="J274" s="174" t="s">
        <v>392</v>
      </c>
      <c r="K274" s="174">
        <v>113</v>
      </c>
      <c r="L274" s="173">
        <f t="shared" si="28"/>
        <v>13</v>
      </c>
      <c r="M274" s="173">
        <f t="shared" si="29"/>
        <v>13</v>
      </c>
    </row>
    <row r="275" spans="1:13" hidden="1" x14ac:dyDescent="0.2">
      <c r="A275" s="135" t="s">
        <v>544</v>
      </c>
      <c r="B275" s="136">
        <v>44273</v>
      </c>
      <c r="C275" s="135" t="s">
        <v>545</v>
      </c>
      <c r="D275" s="273" t="s">
        <v>237</v>
      </c>
      <c r="E275" s="135" t="str">
        <f t="shared" si="24"/>
        <v>Immo</v>
      </c>
      <c r="F275" s="135" t="str">
        <f t="shared" si="25"/>
        <v>Dresselhaus</v>
      </c>
      <c r="G275" s="135" t="str">
        <f t="shared" si="26"/>
        <v>Men Seniors</v>
      </c>
      <c r="H275" s="135" t="str">
        <f t="shared" si="27"/>
        <v>Orca Angling Club</v>
      </c>
      <c r="I275" s="174"/>
      <c r="J275" s="174" t="s">
        <v>376</v>
      </c>
      <c r="K275" s="174">
        <v>137</v>
      </c>
      <c r="L275" s="173">
        <f t="shared" si="28"/>
        <v>12.8</v>
      </c>
      <c r="M275" s="173">
        <f t="shared" si="29"/>
        <v>12.8</v>
      </c>
    </row>
    <row r="276" spans="1:13" hidden="1" x14ac:dyDescent="0.2">
      <c r="A276" s="135" t="s">
        <v>571</v>
      </c>
      <c r="B276" s="136">
        <v>44274</v>
      </c>
      <c r="C276" s="135" t="s">
        <v>572</v>
      </c>
      <c r="D276" s="251" t="s">
        <v>323</v>
      </c>
      <c r="E276" s="135" t="str">
        <f t="shared" si="24"/>
        <v>Lourens</v>
      </c>
      <c r="F276" s="135" t="str">
        <f t="shared" si="25"/>
        <v>Fourie</v>
      </c>
      <c r="G276" s="135" t="str">
        <f t="shared" si="26"/>
        <v>Men Seniors</v>
      </c>
      <c r="H276" s="135" t="str">
        <f t="shared" si="27"/>
        <v>Henties Bay</v>
      </c>
      <c r="I276" s="174"/>
      <c r="J276" s="174" t="s">
        <v>376</v>
      </c>
      <c r="K276" s="174">
        <v>137</v>
      </c>
      <c r="L276" s="173">
        <f t="shared" si="28"/>
        <v>12.8</v>
      </c>
      <c r="M276" s="173">
        <f t="shared" si="29"/>
        <v>12.8</v>
      </c>
    </row>
    <row r="277" spans="1:13" hidden="1" x14ac:dyDescent="0.2">
      <c r="A277" s="135" t="s">
        <v>571</v>
      </c>
      <c r="B277" s="136">
        <v>44274</v>
      </c>
      <c r="C277" s="135" t="s">
        <v>572</v>
      </c>
      <c r="D277" s="251" t="s">
        <v>231</v>
      </c>
      <c r="E277" s="135" t="str">
        <f t="shared" si="24"/>
        <v>Werner</v>
      </c>
      <c r="F277" s="135" t="str">
        <f t="shared" si="25"/>
        <v>Van Riet</v>
      </c>
      <c r="G277" s="135" t="str">
        <f t="shared" si="26"/>
        <v>Men Seniors</v>
      </c>
      <c r="H277" s="135" t="str">
        <f t="shared" si="27"/>
        <v>Walvis Bay</v>
      </c>
      <c r="I277" s="174"/>
      <c r="J277" s="174" t="s">
        <v>376</v>
      </c>
      <c r="K277" s="174">
        <v>137</v>
      </c>
      <c r="L277" s="173">
        <f t="shared" si="28"/>
        <v>12.8</v>
      </c>
      <c r="M277" s="173">
        <f t="shared" si="29"/>
        <v>12.8</v>
      </c>
    </row>
    <row r="278" spans="1:13" hidden="1" x14ac:dyDescent="0.2">
      <c r="A278" s="135" t="s">
        <v>573</v>
      </c>
      <c r="B278" s="136">
        <v>44275</v>
      </c>
      <c r="C278" s="135" t="s">
        <v>574</v>
      </c>
      <c r="D278" s="251" t="s">
        <v>479</v>
      </c>
      <c r="E278" s="135" t="str">
        <f t="shared" si="24"/>
        <v>Norman</v>
      </c>
      <c r="F278" s="135" t="str">
        <f t="shared" si="25"/>
        <v>Campbell</v>
      </c>
      <c r="G278" s="135" t="str">
        <f t="shared" si="26"/>
        <v>Men Seniors</v>
      </c>
      <c r="H278" s="135" t="str">
        <f t="shared" si="27"/>
        <v>Benguella</v>
      </c>
      <c r="I278" s="174"/>
      <c r="J278" s="174" t="s">
        <v>376</v>
      </c>
      <c r="K278" s="174">
        <v>137</v>
      </c>
      <c r="L278" s="173">
        <f t="shared" si="28"/>
        <v>12.8</v>
      </c>
      <c r="M278" s="173">
        <f t="shared" si="29"/>
        <v>12.8</v>
      </c>
    </row>
    <row r="279" spans="1:13" hidden="1" x14ac:dyDescent="0.2">
      <c r="A279" s="135" t="s">
        <v>573</v>
      </c>
      <c r="B279" s="136">
        <v>44275</v>
      </c>
      <c r="C279" s="135" t="s">
        <v>574</v>
      </c>
      <c r="D279" s="251" t="s">
        <v>312</v>
      </c>
      <c r="E279" s="135" t="str">
        <f t="shared" si="24"/>
        <v>Murray</v>
      </c>
      <c r="F279" s="135" t="str">
        <f t="shared" si="25"/>
        <v>Lewis</v>
      </c>
      <c r="G279" s="135" t="str">
        <f t="shared" si="26"/>
        <v>Men Seniors</v>
      </c>
      <c r="H279" s="135" t="str">
        <f t="shared" si="27"/>
        <v>Mako</v>
      </c>
      <c r="I279" s="174"/>
      <c r="J279" s="172" t="s">
        <v>376</v>
      </c>
      <c r="K279" s="174">
        <v>137</v>
      </c>
      <c r="L279" s="173">
        <f t="shared" si="28"/>
        <v>12.8</v>
      </c>
      <c r="M279" s="173">
        <f t="shared" si="29"/>
        <v>12.8</v>
      </c>
    </row>
    <row r="280" spans="1:13" hidden="1" x14ac:dyDescent="0.2">
      <c r="A280" s="135" t="s">
        <v>573</v>
      </c>
      <c r="B280" s="136">
        <v>44275</v>
      </c>
      <c r="C280" s="135" t="s">
        <v>574</v>
      </c>
      <c r="D280" s="251" t="s">
        <v>273</v>
      </c>
      <c r="E280" s="135" t="str">
        <f t="shared" si="24"/>
        <v>Martin</v>
      </c>
      <c r="F280" s="135" t="str">
        <f t="shared" si="25"/>
        <v>Gouws</v>
      </c>
      <c r="G280" s="135" t="str">
        <f t="shared" si="26"/>
        <v>Men Seniors</v>
      </c>
      <c r="H280" s="135" t="str">
        <f t="shared" si="27"/>
        <v>Seagull Angling Club Inland</v>
      </c>
      <c r="I280" s="174"/>
      <c r="J280" s="174" t="s">
        <v>376</v>
      </c>
      <c r="K280" s="174">
        <v>137</v>
      </c>
      <c r="L280" s="173">
        <f t="shared" si="28"/>
        <v>12.8</v>
      </c>
      <c r="M280" s="173">
        <f t="shared" si="29"/>
        <v>12.8</v>
      </c>
    </row>
    <row r="281" spans="1:13" hidden="1" x14ac:dyDescent="0.2">
      <c r="A281" s="135" t="s">
        <v>544</v>
      </c>
      <c r="B281" s="136">
        <v>44273</v>
      </c>
      <c r="C281" s="135" t="s">
        <v>545</v>
      </c>
      <c r="D281" s="273" t="s">
        <v>222</v>
      </c>
      <c r="E281" s="135" t="str">
        <f t="shared" si="24"/>
        <v>Alec</v>
      </c>
      <c r="F281" s="135" t="str">
        <f t="shared" si="25"/>
        <v>Landers</v>
      </c>
      <c r="G281" s="135" t="str">
        <f t="shared" si="26"/>
        <v>Men Seniors</v>
      </c>
      <c r="H281" s="135" t="str">
        <f t="shared" si="27"/>
        <v>Orca Angling Club</v>
      </c>
      <c r="I281" s="174"/>
      <c r="J281" s="174" t="s">
        <v>376</v>
      </c>
      <c r="K281" s="174">
        <v>136</v>
      </c>
      <c r="L281" s="173">
        <f t="shared" si="28"/>
        <v>12.4</v>
      </c>
      <c r="M281" s="173">
        <f t="shared" si="29"/>
        <v>12.4</v>
      </c>
    </row>
    <row r="282" spans="1:13" hidden="1" x14ac:dyDescent="0.2">
      <c r="A282" s="135" t="s">
        <v>544</v>
      </c>
      <c r="B282" s="136">
        <v>44273</v>
      </c>
      <c r="C282" s="135" t="s">
        <v>545</v>
      </c>
      <c r="D282" s="273" t="s">
        <v>217</v>
      </c>
      <c r="E282" s="135" t="str">
        <f t="shared" si="24"/>
        <v>Emil</v>
      </c>
      <c r="F282" s="135" t="str">
        <f t="shared" si="25"/>
        <v>Prinsloo</v>
      </c>
      <c r="G282" s="135" t="str">
        <f t="shared" si="26"/>
        <v>Men Seniors</v>
      </c>
      <c r="H282" s="135" t="str">
        <f t="shared" si="27"/>
        <v>Orca Angling Club</v>
      </c>
      <c r="I282" s="174"/>
      <c r="J282" s="172" t="s">
        <v>376</v>
      </c>
      <c r="K282" s="174">
        <v>136</v>
      </c>
      <c r="L282" s="173">
        <f t="shared" si="28"/>
        <v>12.4</v>
      </c>
      <c r="M282" s="173">
        <f t="shared" si="29"/>
        <v>12.4</v>
      </c>
    </row>
    <row r="283" spans="1:13" ht="13.5" hidden="1" customHeight="1" x14ac:dyDescent="0.25">
      <c r="A283" s="135" t="s">
        <v>544</v>
      </c>
      <c r="B283" s="136">
        <v>44273</v>
      </c>
      <c r="C283" s="135" t="s">
        <v>545</v>
      </c>
      <c r="D283" s="272" t="s">
        <v>212</v>
      </c>
      <c r="E283" s="135" t="str">
        <f t="shared" si="24"/>
        <v>Morne</v>
      </c>
      <c r="F283" s="135" t="str">
        <f t="shared" si="25"/>
        <v>Horn</v>
      </c>
      <c r="G283" s="135" t="str">
        <f t="shared" si="26"/>
        <v>Men Seniors</v>
      </c>
      <c r="H283" s="135" t="str">
        <f t="shared" si="27"/>
        <v>Penguin</v>
      </c>
      <c r="I283" s="174"/>
      <c r="J283" s="174" t="s">
        <v>376</v>
      </c>
      <c r="K283" s="174">
        <v>136</v>
      </c>
      <c r="L283" s="173">
        <f t="shared" si="28"/>
        <v>12.4</v>
      </c>
      <c r="M283" s="173">
        <f t="shared" si="29"/>
        <v>12.4</v>
      </c>
    </row>
    <row r="284" spans="1:13" ht="13.5" hidden="1" customHeight="1" x14ac:dyDescent="0.25">
      <c r="A284" s="135" t="s">
        <v>544</v>
      </c>
      <c r="B284" s="136">
        <v>44273</v>
      </c>
      <c r="C284" s="135" t="s">
        <v>545</v>
      </c>
      <c r="D284" s="272" t="s">
        <v>412</v>
      </c>
      <c r="E284" s="135" t="str">
        <f t="shared" si="24"/>
        <v>Johannes</v>
      </c>
      <c r="F284" s="135" t="str">
        <f t="shared" si="25"/>
        <v>Kotze</v>
      </c>
      <c r="G284" s="135" t="str">
        <f t="shared" si="26"/>
        <v>Men Seniors</v>
      </c>
      <c r="H284" s="135" t="str">
        <f t="shared" si="27"/>
        <v>Okahandja</v>
      </c>
      <c r="I284" s="174"/>
      <c r="J284" s="172" t="s">
        <v>376</v>
      </c>
      <c r="K284" s="174">
        <v>136</v>
      </c>
      <c r="L284" s="173">
        <f t="shared" si="28"/>
        <v>12.4</v>
      </c>
      <c r="M284" s="173">
        <f t="shared" si="29"/>
        <v>12.4</v>
      </c>
    </row>
    <row r="285" spans="1:13" hidden="1" x14ac:dyDescent="0.2">
      <c r="A285" s="135" t="s">
        <v>544</v>
      </c>
      <c r="B285" s="136">
        <v>44273</v>
      </c>
      <c r="C285" s="135" t="s">
        <v>545</v>
      </c>
      <c r="D285" s="251" t="s">
        <v>331</v>
      </c>
      <c r="E285" s="135" t="str">
        <f t="shared" si="24"/>
        <v>Flippie</v>
      </c>
      <c r="F285" s="135" t="str">
        <f t="shared" si="25"/>
        <v>Scheepers</v>
      </c>
      <c r="G285" s="135" t="str">
        <f t="shared" si="26"/>
        <v>Men Seniors</v>
      </c>
      <c r="H285" s="135" t="str">
        <f t="shared" si="27"/>
        <v>Walvis Bay</v>
      </c>
      <c r="I285" s="174"/>
      <c r="J285" s="172" t="s">
        <v>376</v>
      </c>
      <c r="K285" s="174">
        <v>136</v>
      </c>
      <c r="L285" s="173">
        <f t="shared" si="28"/>
        <v>12.4</v>
      </c>
      <c r="M285" s="173">
        <f t="shared" si="29"/>
        <v>12.4</v>
      </c>
    </row>
    <row r="286" spans="1:13" hidden="1" x14ac:dyDescent="0.2">
      <c r="A286" s="135" t="s">
        <v>544</v>
      </c>
      <c r="B286" s="136">
        <v>44273</v>
      </c>
      <c r="C286" s="135" t="s">
        <v>545</v>
      </c>
      <c r="D286" s="251" t="s">
        <v>323</v>
      </c>
      <c r="E286" s="135" t="str">
        <f t="shared" si="24"/>
        <v>Lourens</v>
      </c>
      <c r="F286" s="135" t="str">
        <f t="shared" si="25"/>
        <v>Fourie</v>
      </c>
      <c r="G286" s="135" t="str">
        <f t="shared" si="26"/>
        <v>Men Seniors</v>
      </c>
      <c r="H286" s="135" t="str">
        <f t="shared" si="27"/>
        <v>Henties Bay</v>
      </c>
      <c r="I286" s="174"/>
      <c r="J286" s="172" t="s">
        <v>376</v>
      </c>
      <c r="K286" s="174">
        <v>136</v>
      </c>
      <c r="L286" s="173">
        <f t="shared" si="28"/>
        <v>12.4</v>
      </c>
      <c r="M286" s="173">
        <f t="shared" si="29"/>
        <v>12.4</v>
      </c>
    </row>
    <row r="287" spans="1:13" hidden="1" x14ac:dyDescent="0.2">
      <c r="A287" s="135" t="s">
        <v>573</v>
      </c>
      <c r="B287" s="136">
        <v>44275</v>
      </c>
      <c r="C287" s="135" t="s">
        <v>574</v>
      </c>
      <c r="D287" s="251" t="s">
        <v>416</v>
      </c>
      <c r="E287" s="135" t="str">
        <f t="shared" si="24"/>
        <v>Nadine</v>
      </c>
      <c r="F287" s="135" t="str">
        <f t="shared" si="25"/>
        <v>Downing</v>
      </c>
      <c r="G287" s="135" t="str">
        <f t="shared" si="26"/>
        <v>Ladies Senior</v>
      </c>
      <c r="H287" s="135" t="str">
        <f t="shared" si="27"/>
        <v>Henties Bay</v>
      </c>
      <c r="I287" s="174"/>
      <c r="J287" s="174" t="s">
        <v>376</v>
      </c>
      <c r="K287" s="174">
        <v>156</v>
      </c>
      <c r="L287" s="173">
        <f t="shared" si="28"/>
        <v>19.899999999999999</v>
      </c>
      <c r="M287" s="173">
        <f t="shared" si="29"/>
        <v>19.899999999999999</v>
      </c>
    </row>
    <row r="288" spans="1:13" hidden="1" x14ac:dyDescent="0.2">
      <c r="A288" s="135" t="s">
        <v>544</v>
      </c>
      <c r="B288" s="136">
        <v>44273</v>
      </c>
      <c r="C288" s="135" t="s">
        <v>545</v>
      </c>
      <c r="D288" s="251" t="s">
        <v>230</v>
      </c>
      <c r="E288" s="135" t="str">
        <f t="shared" si="24"/>
        <v>Simen</v>
      </c>
      <c r="F288" s="135" t="str">
        <f t="shared" si="25"/>
        <v>Andersen</v>
      </c>
      <c r="G288" s="135" t="str">
        <f t="shared" si="26"/>
        <v>Men Seniors</v>
      </c>
      <c r="H288" s="135" t="str">
        <f t="shared" si="27"/>
        <v>Henties Bay</v>
      </c>
      <c r="I288" s="174"/>
      <c r="J288" s="174" t="s">
        <v>376</v>
      </c>
      <c r="K288" s="174">
        <v>136</v>
      </c>
      <c r="L288" s="173">
        <f t="shared" si="28"/>
        <v>12.4</v>
      </c>
      <c r="M288" s="173">
        <f t="shared" si="29"/>
        <v>12.4</v>
      </c>
    </row>
    <row r="289" spans="1:13" hidden="1" x14ac:dyDescent="0.2">
      <c r="A289" s="135" t="s">
        <v>571</v>
      </c>
      <c r="B289" s="136">
        <v>44274</v>
      </c>
      <c r="C289" s="135" t="s">
        <v>572</v>
      </c>
      <c r="D289" s="251" t="s">
        <v>257</v>
      </c>
      <c r="E289" s="135" t="str">
        <f t="shared" si="24"/>
        <v>Corne</v>
      </c>
      <c r="F289" s="135" t="str">
        <f t="shared" si="25"/>
        <v>Kruger</v>
      </c>
      <c r="G289" s="135" t="str">
        <f t="shared" si="26"/>
        <v>Men Seniors</v>
      </c>
      <c r="H289" s="135" t="str">
        <f t="shared" si="27"/>
        <v>Orca Angling Club</v>
      </c>
      <c r="I289" s="174"/>
      <c r="J289" s="174" t="s">
        <v>376</v>
      </c>
      <c r="K289" s="174">
        <v>136</v>
      </c>
      <c r="L289" s="173">
        <f t="shared" si="28"/>
        <v>12.4</v>
      </c>
      <c r="M289" s="173">
        <f t="shared" si="29"/>
        <v>12.4</v>
      </c>
    </row>
    <row r="290" spans="1:13" ht="13.5" hidden="1" customHeight="1" x14ac:dyDescent="0.25">
      <c r="A290" s="135" t="s">
        <v>544</v>
      </c>
      <c r="B290" s="136">
        <v>44273</v>
      </c>
      <c r="C290" s="135" t="s">
        <v>545</v>
      </c>
      <c r="D290" s="272" t="s">
        <v>221</v>
      </c>
      <c r="E290" s="135" t="str">
        <f t="shared" si="24"/>
        <v>Sean</v>
      </c>
      <c r="F290" s="135" t="str">
        <f t="shared" si="25"/>
        <v>Van Den Heuvel</v>
      </c>
      <c r="G290" s="135" t="str">
        <f t="shared" si="26"/>
        <v>Men Seniors</v>
      </c>
      <c r="H290" s="135" t="str">
        <f t="shared" si="27"/>
        <v>Seagull Angling Club Inland</v>
      </c>
      <c r="I290" s="174"/>
      <c r="J290" s="172" t="s">
        <v>376</v>
      </c>
      <c r="K290" s="174">
        <v>135</v>
      </c>
      <c r="L290" s="173">
        <f t="shared" si="28"/>
        <v>12.1</v>
      </c>
      <c r="M290" s="173">
        <f t="shared" si="29"/>
        <v>12.1</v>
      </c>
    </row>
    <row r="291" spans="1:13" ht="13.5" hidden="1" customHeight="1" x14ac:dyDescent="0.25">
      <c r="A291" s="135" t="s">
        <v>544</v>
      </c>
      <c r="B291" s="136">
        <v>44273</v>
      </c>
      <c r="C291" s="135" t="s">
        <v>545</v>
      </c>
      <c r="D291" s="272" t="s">
        <v>450</v>
      </c>
      <c r="E291" s="135" t="str">
        <f t="shared" si="24"/>
        <v>Maryna</v>
      </c>
      <c r="F291" s="135" t="str">
        <f t="shared" si="25"/>
        <v>Viljoen</v>
      </c>
      <c r="G291" s="135" t="str">
        <f t="shared" si="26"/>
        <v>Ladies Senior</v>
      </c>
      <c r="H291" s="135" t="str">
        <f t="shared" si="27"/>
        <v>Steenbras</v>
      </c>
      <c r="I291" s="174"/>
      <c r="J291" s="174" t="s">
        <v>376</v>
      </c>
      <c r="K291" s="174">
        <v>154</v>
      </c>
      <c r="L291" s="173">
        <f t="shared" si="28"/>
        <v>19.100000000000001</v>
      </c>
      <c r="M291" s="173">
        <f t="shared" si="29"/>
        <v>19.100000000000001</v>
      </c>
    </row>
    <row r="292" spans="1:13" hidden="1" x14ac:dyDescent="0.2">
      <c r="A292" s="135" t="s">
        <v>573</v>
      </c>
      <c r="B292" s="136">
        <v>44275</v>
      </c>
      <c r="C292" s="135" t="s">
        <v>574</v>
      </c>
      <c r="D292" s="251" t="s">
        <v>406</v>
      </c>
      <c r="E292" s="135" t="str">
        <f t="shared" si="24"/>
        <v>Lydia</v>
      </c>
      <c r="F292" s="135" t="str">
        <f t="shared" si="25"/>
        <v>Cilliers</v>
      </c>
      <c r="G292" s="135" t="str">
        <f t="shared" si="26"/>
        <v>Ladies Senior</v>
      </c>
      <c r="H292" s="135" t="str">
        <f t="shared" si="27"/>
        <v>Benguella</v>
      </c>
      <c r="I292" s="174"/>
      <c r="J292" s="174" t="s">
        <v>376</v>
      </c>
      <c r="K292" s="174">
        <v>151</v>
      </c>
      <c r="L292" s="173">
        <f t="shared" si="28"/>
        <v>17.8</v>
      </c>
      <c r="M292" s="173">
        <f t="shared" si="29"/>
        <v>17.8</v>
      </c>
    </row>
    <row r="293" spans="1:13" hidden="1" x14ac:dyDescent="0.2">
      <c r="A293" s="135" t="s">
        <v>544</v>
      </c>
      <c r="B293" s="136">
        <v>44273</v>
      </c>
      <c r="C293" s="135" t="s">
        <v>545</v>
      </c>
      <c r="D293" s="273" t="s">
        <v>429</v>
      </c>
      <c r="E293" s="135" t="str">
        <f t="shared" si="24"/>
        <v>Annelien</v>
      </c>
      <c r="F293" s="135" t="str">
        <f t="shared" si="25"/>
        <v>Langenstrassen</v>
      </c>
      <c r="G293" s="135" t="str">
        <f t="shared" si="26"/>
        <v>Ladies Senior</v>
      </c>
      <c r="H293" s="135" t="str">
        <f t="shared" si="27"/>
        <v>Penguin</v>
      </c>
      <c r="I293" s="174"/>
      <c r="J293" s="174" t="s">
        <v>376</v>
      </c>
      <c r="K293" s="174">
        <v>148</v>
      </c>
      <c r="L293" s="173">
        <f t="shared" si="28"/>
        <v>16.600000000000001</v>
      </c>
      <c r="M293" s="173">
        <f t="shared" si="29"/>
        <v>16.600000000000001</v>
      </c>
    </row>
    <row r="294" spans="1:13" ht="13.5" hidden="1" customHeight="1" x14ac:dyDescent="0.25">
      <c r="A294" s="135" t="s">
        <v>544</v>
      </c>
      <c r="B294" s="136">
        <v>44273</v>
      </c>
      <c r="C294" s="135" t="s">
        <v>545</v>
      </c>
      <c r="D294" s="272" t="s">
        <v>450</v>
      </c>
      <c r="E294" s="135" t="str">
        <f t="shared" si="24"/>
        <v>Maryna</v>
      </c>
      <c r="F294" s="135" t="str">
        <f t="shared" si="25"/>
        <v>Viljoen</v>
      </c>
      <c r="G294" s="135" t="str">
        <f t="shared" si="26"/>
        <v>Ladies Senior</v>
      </c>
      <c r="H294" s="135" t="str">
        <f t="shared" si="27"/>
        <v>Steenbras</v>
      </c>
      <c r="I294" s="174"/>
      <c r="J294" s="174" t="s">
        <v>376</v>
      </c>
      <c r="K294" s="174">
        <v>147</v>
      </c>
      <c r="L294" s="173">
        <f t="shared" si="28"/>
        <v>16.2</v>
      </c>
      <c r="M294" s="173">
        <f t="shared" si="29"/>
        <v>16.2</v>
      </c>
    </row>
    <row r="295" spans="1:13" hidden="1" x14ac:dyDescent="0.2">
      <c r="A295" s="135" t="s">
        <v>571</v>
      </c>
      <c r="B295" s="136">
        <v>44274</v>
      </c>
      <c r="C295" s="135" t="s">
        <v>572</v>
      </c>
      <c r="D295" s="251" t="s">
        <v>214</v>
      </c>
      <c r="E295" s="135" t="str">
        <f t="shared" si="24"/>
        <v>Andrew</v>
      </c>
      <c r="F295" s="135" t="str">
        <f t="shared" si="25"/>
        <v>Van Der Westhuizen</v>
      </c>
      <c r="G295" s="135" t="str">
        <f t="shared" si="26"/>
        <v>Men Seniors</v>
      </c>
      <c r="H295" s="135" t="str">
        <f t="shared" si="27"/>
        <v>Mako</v>
      </c>
      <c r="I295" s="174"/>
      <c r="J295" s="172" t="s">
        <v>376</v>
      </c>
      <c r="K295" s="174">
        <v>135</v>
      </c>
      <c r="L295" s="173">
        <f t="shared" si="28"/>
        <v>12.1</v>
      </c>
      <c r="M295" s="173">
        <f t="shared" si="29"/>
        <v>12.1</v>
      </c>
    </row>
    <row r="296" spans="1:13" hidden="1" x14ac:dyDescent="0.2">
      <c r="A296" s="135" t="s">
        <v>544</v>
      </c>
      <c r="B296" s="136">
        <v>44273</v>
      </c>
      <c r="C296" s="135" t="s">
        <v>545</v>
      </c>
      <c r="D296" s="251" t="s">
        <v>236</v>
      </c>
      <c r="E296" s="135" t="str">
        <f t="shared" si="24"/>
        <v>Lezelle</v>
      </c>
      <c r="F296" s="135" t="str">
        <f t="shared" si="25"/>
        <v xml:space="preserve">Smit </v>
      </c>
      <c r="G296" s="135" t="str">
        <f t="shared" si="26"/>
        <v>Ladies Senior</v>
      </c>
      <c r="H296" s="135" t="str">
        <f t="shared" si="27"/>
        <v>Benguella</v>
      </c>
      <c r="I296" s="174"/>
      <c r="J296" s="174" t="s">
        <v>376</v>
      </c>
      <c r="K296" s="174">
        <v>144</v>
      </c>
      <c r="L296" s="173">
        <f t="shared" si="28"/>
        <v>15.1</v>
      </c>
      <c r="M296" s="173">
        <f t="shared" si="29"/>
        <v>15.1</v>
      </c>
    </row>
    <row r="297" spans="1:13" hidden="1" x14ac:dyDescent="0.2">
      <c r="A297" s="135" t="s">
        <v>573</v>
      </c>
      <c r="B297" s="136">
        <v>44275</v>
      </c>
      <c r="C297" s="135" t="s">
        <v>574</v>
      </c>
      <c r="D297" s="251" t="s">
        <v>330</v>
      </c>
      <c r="E297" s="135" t="str">
        <f t="shared" si="24"/>
        <v>Armand</v>
      </c>
      <c r="F297" s="135" t="str">
        <f t="shared" si="25"/>
        <v>Fourie</v>
      </c>
      <c r="G297" s="135" t="str">
        <f t="shared" si="26"/>
        <v>Men Seniors</v>
      </c>
      <c r="H297" s="135" t="str">
        <f t="shared" si="27"/>
        <v>Okahandja</v>
      </c>
      <c r="I297" s="174"/>
      <c r="J297" s="172" t="s">
        <v>376</v>
      </c>
      <c r="K297" s="174">
        <v>135</v>
      </c>
      <c r="L297" s="173">
        <f t="shared" si="28"/>
        <v>12.1</v>
      </c>
      <c r="M297" s="173">
        <f t="shared" si="29"/>
        <v>12.1</v>
      </c>
    </row>
    <row r="298" spans="1:13" hidden="1" x14ac:dyDescent="0.2">
      <c r="A298" s="135" t="s">
        <v>573</v>
      </c>
      <c r="B298" s="136">
        <v>44275</v>
      </c>
      <c r="C298" s="135" t="s">
        <v>574</v>
      </c>
      <c r="D298" s="251" t="s">
        <v>231</v>
      </c>
      <c r="E298" s="135" t="str">
        <f t="shared" si="24"/>
        <v>Werner</v>
      </c>
      <c r="F298" s="135" t="str">
        <f t="shared" si="25"/>
        <v>Van Riet</v>
      </c>
      <c r="G298" s="135" t="str">
        <f t="shared" si="26"/>
        <v>Men Seniors</v>
      </c>
      <c r="H298" s="135" t="str">
        <f t="shared" si="27"/>
        <v>Walvis Bay</v>
      </c>
      <c r="I298" s="174"/>
      <c r="J298" s="172" t="s">
        <v>376</v>
      </c>
      <c r="K298" s="174">
        <v>135</v>
      </c>
      <c r="L298" s="173">
        <f t="shared" si="28"/>
        <v>12.1</v>
      </c>
      <c r="M298" s="173">
        <f t="shared" si="29"/>
        <v>12.1</v>
      </c>
    </row>
    <row r="299" spans="1:13" ht="13.5" hidden="1" customHeight="1" x14ac:dyDescent="0.2">
      <c r="A299" s="135" t="s">
        <v>573</v>
      </c>
      <c r="B299" s="136">
        <v>44275</v>
      </c>
      <c r="C299" s="135" t="s">
        <v>574</v>
      </c>
      <c r="D299" s="251" t="s">
        <v>567</v>
      </c>
      <c r="E299" s="135" t="str">
        <f t="shared" si="24"/>
        <v>Olaf</v>
      </c>
      <c r="F299" s="135" t="str">
        <f t="shared" si="25"/>
        <v>Coetzee</v>
      </c>
      <c r="G299" s="135" t="str">
        <f t="shared" si="26"/>
        <v>Men Seniors</v>
      </c>
      <c r="H299" s="135" t="str">
        <f t="shared" si="27"/>
        <v>Namib Park</v>
      </c>
      <c r="I299" s="174"/>
      <c r="J299" s="172" t="s">
        <v>376</v>
      </c>
      <c r="K299" s="174">
        <v>135</v>
      </c>
      <c r="L299" s="173">
        <f t="shared" si="28"/>
        <v>12.1</v>
      </c>
      <c r="M299" s="173">
        <f t="shared" si="29"/>
        <v>12.1</v>
      </c>
    </row>
    <row r="300" spans="1:13" hidden="1" x14ac:dyDescent="0.2">
      <c r="A300" s="135" t="s">
        <v>544</v>
      </c>
      <c r="B300" s="136">
        <v>44273</v>
      </c>
      <c r="C300" s="135" t="s">
        <v>545</v>
      </c>
      <c r="D300" s="251" t="s">
        <v>243</v>
      </c>
      <c r="E300" s="135" t="str">
        <f t="shared" si="24"/>
        <v>Gunther</v>
      </c>
      <c r="F300" s="135" t="str">
        <f t="shared" si="25"/>
        <v>Krauer</v>
      </c>
      <c r="G300" s="135" t="str">
        <f t="shared" si="26"/>
        <v>Men Seniors</v>
      </c>
      <c r="H300" s="135" t="str">
        <f t="shared" si="27"/>
        <v>Walvis Bay</v>
      </c>
      <c r="I300" s="174"/>
      <c r="J300" s="172" t="s">
        <v>376</v>
      </c>
      <c r="K300" s="174">
        <v>134</v>
      </c>
      <c r="L300" s="173">
        <f t="shared" si="28"/>
        <v>11.8</v>
      </c>
      <c r="M300" s="173">
        <f t="shared" si="29"/>
        <v>11.8</v>
      </c>
    </row>
    <row r="301" spans="1:13" hidden="1" x14ac:dyDescent="0.2">
      <c r="A301" s="135" t="s">
        <v>544</v>
      </c>
      <c r="B301" s="136">
        <v>44273</v>
      </c>
      <c r="C301" s="135" t="s">
        <v>545</v>
      </c>
      <c r="D301" s="251" t="s">
        <v>478</v>
      </c>
      <c r="E301" s="135" t="str">
        <f t="shared" si="24"/>
        <v>Adrian</v>
      </c>
      <c r="F301" s="135" t="str">
        <f t="shared" si="25"/>
        <v>Steenkamp</v>
      </c>
      <c r="G301" s="135" t="str">
        <f t="shared" si="26"/>
        <v>Men U/16</v>
      </c>
      <c r="H301" s="135" t="str">
        <f t="shared" si="27"/>
        <v>Benguella</v>
      </c>
      <c r="I301" s="174"/>
      <c r="J301" s="174" t="s">
        <v>20</v>
      </c>
      <c r="K301" s="174">
        <v>68</v>
      </c>
      <c r="L301" s="173">
        <f t="shared" si="28"/>
        <v>1.1000000000000001</v>
      </c>
      <c r="M301" s="173">
        <f t="shared" si="29"/>
        <v>1.1000000000000001</v>
      </c>
    </row>
    <row r="302" spans="1:13" hidden="1" x14ac:dyDescent="0.2">
      <c r="A302" s="135" t="s">
        <v>544</v>
      </c>
      <c r="B302" s="136">
        <v>44273</v>
      </c>
      <c r="C302" s="135" t="s">
        <v>545</v>
      </c>
      <c r="D302" s="251" t="s">
        <v>478</v>
      </c>
      <c r="E302" s="135" t="str">
        <f t="shared" si="24"/>
        <v>Adrian</v>
      </c>
      <c r="F302" s="135" t="str">
        <f t="shared" si="25"/>
        <v>Steenkamp</v>
      </c>
      <c r="G302" s="135" t="str">
        <f t="shared" si="26"/>
        <v>Men U/16</v>
      </c>
      <c r="H302" s="135" t="str">
        <f t="shared" si="27"/>
        <v>Benguella</v>
      </c>
      <c r="I302" s="174"/>
      <c r="J302" s="174" t="s">
        <v>20</v>
      </c>
      <c r="K302" s="174">
        <v>70</v>
      </c>
      <c r="L302" s="173">
        <f t="shared" si="28"/>
        <v>1.2</v>
      </c>
      <c r="M302" s="173">
        <f t="shared" si="29"/>
        <v>1.2</v>
      </c>
    </row>
    <row r="303" spans="1:13" hidden="1" x14ac:dyDescent="0.2">
      <c r="A303" s="135" t="s">
        <v>544</v>
      </c>
      <c r="B303" s="136">
        <v>44273</v>
      </c>
      <c r="C303" s="135" t="s">
        <v>545</v>
      </c>
      <c r="D303" s="251" t="s">
        <v>478</v>
      </c>
      <c r="E303" s="135" t="str">
        <f t="shared" si="24"/>
        <v>Adrian</v>
      </c>
      <c r="F303" s="135" t="str">
        <f t="shared" si="25"/>
        <v>Steenkamp</v>
      </c>
      <c r="G303" s="135" t="str">
        <f t="shared" si="26"/>
        <v>Men U/16</v>
      </c>
      <c r="H303" s="135" t="str">
        <f t="shared" si="27"/>
        <v>Benguella</v>
      </c>
      <c r="I303" s="174"/>
      <c r="J303" s="174" t="s">
        <v>354</v>
      </c>
      <c r="K303" s="174">
        <v>67</v>
      </c>
      <c r="L303" s="173">
        <f t="shared" si="28"/>
        <v>5.5</v>
      </c>
      <c r="M303" s="173">
        <f t="shared" si="29"/>
        <v>5.5</v>
      </c>
    </row>
    <row r="304" spans="1:13" hidden="1" x14ac:dyDescent="0.2">
      <c r="A304" s="135" t="s">
        <v>544</v>
      </c>
      <c r="B304" s="136">
        <v>44273</v>
      </c>
      <c r="C304" s="135" t="s">
        <v>545</v>
      </c>
      <c r="D304" s="251" t="s">
        <v>478</v>
      </c>
      <c r="E304" s="135" t="str">
        <f t="shared" si="24"/>
        <v>Adrian</v>
      </c>
      <c r="F304" s="135" t="str">
        <f t="shared" si="25"/>
        <v>Steenkamp</v>
      </c>
      <c r="G304" s="135" t="str">
        <f t="shared" si="26"/>
        <v>Men U/16</v>
      </c>
      <c r="H304" s="135" t="str">
        <f t="shared" si="27"/>
        <v>Benguella</v>
      </c>
      <c r="I304" s="174"/>
      <c r="J304" s="174" t="s">
        <v>377</v>
      </c>
      <c r="K304" s="174">
        <v>124</v>
      </c>
      <c r="L304" s="173">
        <f t="shared" si="28"/>
        <v>7.9</v>
      </c>
      <c r="M304" s="173">
        <f t="shared" si="29"/>
        <v>7.9</v>
      </c>
    </row>
    <row r="305" spans="1:13" hidden="1" x14ac:dyDescent="0.2">
      <c r="A305" s="135" t="s">
        <v>544</v>
      </c>
      <c r="B305" s="136">
        <v>44273</v>
      </c>
      <c r="C305" s="135" t="s">
        <v>545</v>
      </c>
      <c r="D305" s="251" t="s">
        <v>478</v>
      </c>
      <c r="E305" s="135" t="str">
        <f t="shared" si="24"/>
        <v>Adrian</v>
      </c>
      <c r="F305" s="135" t="str">
        <f t="shared" si="25"/>
        <v>Steenkamp</v>
      </c>
      <c r="G305" s="135" t="str">
        <f t="shared" si="26"/>
        <v>Men U/16</v>
      </c>
      <c r="H305" s="135" t="str">
        <f t="shared" si="27"/>
        <v>Benguella</v>
      </c>
      <c r="I305" s="174"/>
      <c r="J305" s="174" t="s">
        <v>20</v>
      </c>
      <c r="K305" s="174">
        <v>88</v>
      </c>
      <c r="L305" s="173">
        <f t="shared" si="28"/>
        <v>2.5</v>
      </c>
      <c r="M305" s="173">
        <f t="shared" si="29"/>
        <v>2.5</v>
      </c>
    </row>
    <row r="306" spans="1:13" hidden="1" x14ac:dyDescent="0.2">
      <c r="A306" s="135" t="s">
        <v>573</v>
      </c>
      <c r="B306" s="136">
        <v>44275</v>
      </c>
      <c r="C306" s="135" t="s">
        <v>574</v>
      </c>
      <c r="D306" s="251" t="s">
        <v>240</v>
      </c>
      <c r="E306" s="135" t="str">
        <f t="shared" si="24"/>
        <v>Pieter</v>
      </c>
      <c r="F306" s="135" t="str">
        <f t="shared" si="25"/>
        <v>Van Aarde</v>
      </c>
      <c r="G306" s="135" t="str">
        <f t="shared" si="26"/>
        <v>Men Seniors</v>
      </c>
      <c r="H306" s="135" t="str">
        <f t="shared" si="27"/>
        <v>Seagull Angling Club Coastal</v>
      </c>
      <c r="I306" s="174"/>
      <c r="J306" s="172" t="s">
        <v>376</v>
      </c>
      <c r="K306" s="174">
        <v>134</v>
      </c>
      <c r="L306" s="173">
        <f t="shared" si="28"/>
        <v>11.8</v>
      </c>
      <c r="M306" s="173">
        <f t="shared" si="29"/>
        <v>11.8</v>
      </c>
    </row>
    <row r="307" spans="1:13" hidden="1" x14ac:dyDescent="0.2">
      <c r="A307" s="135" t="s">
        <v>573</v>
      </c>
      <c r="B307" s="136">
        <v>44275</v>
      </c>
      <c r="C307" s="135" t="s">
        <v>574</v>
      </c>
      <c r="D307" s="251" t="s">
        <v>231</v>
      </c>
      <c r="E307" s="135" t="str">
        <f t="shared" si="24"/>
        <v>Werner</v>
      </c>
      <c r="F307" s="135" t="str">
        <f t="shared" si="25"/>
        <v>Van Riet</v>
      </c>
      <c r="G307" s="135" t="str">
        <f t="shared" si="26"/>
        <v>Men Seniors</v>
      </c>
      <c r="H307" s="135" t="str">
        <f t="shared" si="27"/>
        <v>Walvis Bay</v>
      </c>
      <c r="I307" s="174"/>
      <c r="J307" s="172" t="s">
        <v>376</v>
      </c>
      <c r="K307" s="174">
        <v>134</v>
      </c>
      <c r="L307" s="173">
        <f t="shared" si="28"/>
        <v>11.8</v>
      </c>
      <c r="M307" s="173">
        <f t="shared" si="29"/>
        <v>11.8</v>
      </c>
    </row>
    <row r="308" spans="1:13" hidden="1" x14ac:dyDescent="0.2">
      <c r="A308" s="135" t="s">
        <v>544</v>
      </c>
      <c r="B308" s="136">
        <v>44273</v>
      </c>
      <c r="C308" s="135" t="s">
        <v>545</v>
      </c>
      <c r="D308" s="251" t="s">
        <v>321</v>
      </c>
      <c r="E308" s="135" t="str">
        <f t="shared" si="24"/>
        <v>Martin</v>
      </c>
      <c r="F308" s="135" t="str">
        <f t="shared" si="25"/>
        <v>Cordier</v>
      </c>
      <c r="G308" s="135" t="str">
        <f t="shared" si="26"/>
        <v>Men Seniors</v>
      </c>
      <c r="H308" s="135" t="str">
        <f t="shared" si="27"/>
        <v>Walvis Bay</v>
      </c>
      <c r="I308" s="174"/>
      <c r="J308" s="172" t="s">
        <v>392</v>
      </c>
      <c r="K308" s="174">
        <v>109</v>
      </c>
      <c r="L308" s="173">
        <f t="shared" si="28"/>
        <v>11.7</v>
      </c>
      <c r="M308" s="173">
        <f t="shared" si="29"/>
        <v>11.7</v>
      </c>
    </row>
    <row r="309" spans="1:13" hidden="1" x14ac:dyDescent="0.2">
      <c r="A309" s="135" t="s">
        <v>573</v>
      </c>
      <c r="B309" s="136">
        <v>44275</v>
      </c>
      <c r="C309" s="135" t="s">
        <v>574</v>
      </c>
      <c r="D309" s="251" t="s">
        <v>267</v>
      </c>
      <c r="E309" s="135" t="str">
        <f t="shared" si="24"/>
        <v>Herman</v>
      </c>
      <c r="F309" s="135" t="str">
        <f t="shared" si="25"/>
        <v>Krauze</v>
      </c>
      <c r="G309" s="135" t="str">
        <f t="shared" si="26"/>
        <v>Men U/16</v>
      </c>
      <c r="H309" s="135" t="str">
        <f t="shared" si="27"/>
        <v>Henties Bay</v>
      </c>
      <c r="I309" s="174"/>
      <c r="J309" s="172" t="s">
        <v>376</v>
      </c>
      <c r="K309" s="174">
        <v>141</v>
      </c>
      <c r="L309" s="173">
        <f t="shared" si="28"/>
        <v>14.1</v>
      </c>
      <c r="M309" s="173">
        <f t="shared" si="29"/>
        <v>14.1</v>
      </c>
    </row>
    <row r="310" spans="1:13" hidden="1" x14ac:dyDescent="0.2">
      <c r="A310" s="135" t="s">
        <v>571</v>
      </c>
      <c r="B310" s="136">
        <v>44274</v>
      </c>
      <c r="C310" s="135" t="s">
        <v>572</v>
      </c>
      <c r="D310" s="251" t="s">
        <v>466</v>
      </c>
      <c r="E310" s="135" t="str">
        <f t="shared" si="24"/>
        <v>Danie</v>
      </c>
      <c r="F310" s="135" t="str">
        <f t="shared" si="25"/>
        <v>Van Wyk</v>
      </c>
      <c r="G310" s="135" t="str">
        <f t="shared" si="26"/>
        <v>Men Seniors</v>
      </c>
      <c r="H310" s="135" t="str">
        <f t="shared" si="27"/>
        <v>Okahandja</v>
      </c>
      <c r="I310" s="174"/>
      <c r="J310" s="172" t="s">
        <v>376</v>
      </c>
      <c r="K310" s="174">
        <v>133</v>
      </c>
      <c r="L310" s="173">
        <f t="shared" si="28"/>
        <v>11.5</v>
      </c>
      <c r="M310" s="173">
        <f t="shared" si="29"/>
        <v>11.5</v>
      </c>
    </row>
    <row r="311" spans="1:13" hidden="1" x14ac:dyDescent="0.2">
      <c r="A311" s="135" t="s">
        <v>544</v>
      </c>
      <c r="B311" s="136">
        <v>44273</v>
      </c>
      <c r="C311" s="135" t="s">
        <v>545</v>
      </c>
      <c r="D311" s="251" t="s">
        <v>456</v>
      </c>
      <c r="E311" s="135" t="str">
        <f t="shared" si="24"/>
        <v>Francois Jnr</v>
      </c>
      <c r="F311" s="135" t="str">
        <f t="shared" si="25"/>
        <v>Wolfaardt</v>
      </c>
      <c r="G311" s="135" t="str">
        <f t="shared" si="26"/>
        <v>Men U/16</v>
      </c>
      <c r="H311" s="135" t="str">
        <f t="shared" si="27"/>
        <v>Walvis Bay</v>
      </c>
      <c r="I311" s="174"/>
      <c r="J311" s="174" t="s">
        <v>8</v>
      </c>
      <c r="K311" s="174">
        <v>65</v>
      </c>
      <c r="L311" s="173">
        <f t="shared" si="28"/>
        <v>2.2000000000000002</v>
      </c>
      <c r="M311" s="173">
        <f t="shared" si="29"/>
        <v>2.2000000000000002</v>
      </c>
    </row>
    <row r="312" spans="1:13" ht="13.5" hidden="1" customHeight="1" x14ac:dyDescent="0.2">
      <c r="A312" s="135" t="s">
        <v>573</v>
      </c>
      <c r="B312" s="136">
        <v>44275</v>
      </c>
      <c r="C312" s="135" t="s">
        <v>574</v>
      </c>
      <c r="D312" s="251" t="s">
        <v>228</v>
      </c>
      <c r="E312" s="135" t="str">
        <f t="shared" si="24"/>
        <v>Deon</v>
      </c>
      <c r="F312" s="135" t="str">
        <f t="shared" si="25"/>
        <v>Jacobs</v>
      </c>
      <c r="G312" s="135" t="str">
        <f t="shared" si="26"/>
        <v>Men Seniors</v>
      </c>
      <c r="H312" s="135" t="str">
        <f t="shared" si="27"/>
        <v>Benguella</v>
      </c>
      <c r="I312" s="174"/>
      <c r="J312" s="172" t="s">
        <v>376</v>
      </c>
      <c r="K312" s="174">
        <v>133</v>
      </c>
      <c r="L312" s="173">
        <f t="shared" si="28"/>
        <v>11.5</v>
      </c>
      <c r="M312" s="173">
        <f t="shared" si="29"/>
        <v>11.5</v>
      </c>
    </row>
    <row r="313" spans="1:13" ht="13.5" hidden="1" customHeight="1" x14ac:dyDescent="0.2">
      <c r="A313" s="135" t="s">
        <v>571</v>
      </c>
      <c r="B313" s="136">
        <v>44274</v>
      </c>
      <c r="C313" s="135" t="s">
        <v>572</v>
      </c>
      <c r="D313" s="251" t="s">
        <v>219</v>
      </c>
      <c r="E313" s="135" t="str">
        <f t="shared" si="24"/>
        <v>Leon</v>
      </c>
      <c r="F313" s="135" t="str">
        <f t="shared" si="25"/>
        <v>Krauze</v>
      </c>
      <c r="G313" s="135" t="str">
        <f t="shared" si="26"/>
        <v>Men Seniors</v>
      </c>
      <c r="H313" s="135" t="str">
        <f t="shared" si="27"/>
        <v>Henties Bay</v>
      </c>
      <c r="I313" s="174"/>
      <c r="J313" s="172" t="s">
        <v>377</v>
      </c>
      <c r="K313" s="174">
        <v>138</v>
      </c>
      <c r="L313" s="173">
        <f t="shared" si="28"/>
        <v>11.4</v>
      </c>
      <c r="M313" s="173">
        <f t="shared" si="29"/>
        <v>11.4</v>
      </c>
    </row>
    <row r="314" spans="1:13" ht="13.5" hidden="1" customHeight="1" x14ac:dyDescent="0.25">
      <c r="A314" s="135" t="s">
        <v>544</v>
      </c>
      <c r="B314" s="136">
        <v>44273</v>
      </c>
      <c r="C314" s="135" t="s">
        <v>545</v>
      </c>
      <c r="D314" s="272" t="s">
        <v>423</v>
      </c>
      <c r="E314" s="135" t="str">
        <f t="shared" si="24"/>
        <v>Barren</v>
      </c>
      <c r="F314" s="135" t="str">
        <f t="shared" si="25"/>
        <v>Van Es</v>
      </c>
      <c r="G314" s="135" t="str">
        <f t="shared" si="26"/>
        <v>Men U/21</v>
      </c>
      <c r="H314" s="135" t="str">
        <f t="shared" si="27"/>
        <v>Penguin</v>
      </c>
      <c r="I314" s="174"/>
      <c r="J314" s="172" t="s">
        <v>376</v>
      </c>
      <c r="K314" s="174">
        <v>133</v>
      </c>
      <c r="L314" s="173">
        <f t="shared" si="28"/>
        <v>11.5</v>
      </c>
      <c r="M314" s="173">
        <f t="shared" si="29"/>
        <v>11.5</v>
      </c>
    </row>
    <row r="315" spans="1:13" hidden="1" x14ac:dyDescent="0.2">
      <c r="A315" s="135" t="s">
        <v>544</v>
      </c>
      <c r="B315" s="136">
        <v>44273</v>
      </c>
      <c r="C315" s="135" t="s">
        <v>545</v>
      </c>
      <c r="D315" s="251" t="s">
        <v>456</v>
      </c>
      <c r="E315" s="135" t="str">
        <f t="shared" si="24"/>
        <v>Francois Jnr</v>
      </c>
      <c r="F315" s="135" t="str">
        <f t="shared" si="25"/>
        <v>Wolfaardt</v>
      </c>
      <c r="G315" s="135" t="str">
        <f t="shared" si="26"/>
        <v>Men U/16</v>
      </c>
      <c r="H315" s="135" t="str">
        <f t="shared" si="27"/>
        <v>Walvis Bay</v>
      </c>
      <c r="I315" s="174"/>
      <c r="J315" s="174" t="s">
        <v>377</v>
      </c>
      <c r="K315" s="174">
        <v>115</v>
      </c>
      <c r="L315" s="173">
        <f t="shared" si="28"/>
        <v>6</v>
      </c>
      <c r="M315" s="173">
        <f t="shared" si="29"/>
        <v>6</v>
      </c>
    </row>
    <row r="316" spans="1:13" hidden="1" x14ac:dyDescent="0.2">
      <c r="A316" s="135" t="s">
        <v>544</v>
      </c>
      <c r="B316" s="136">
        <v>44273</v>
      </c>
      <c r="C316" s="135" t="s">
        <v>545</v>
      </c>
      <c r="D316" s="251" t="s">
        <v>282</v>
      </c>
      <c r="E316" s="135" t="str">
        <f t="shared" si="24"/>
        <v>Eduard</v>
      </c>
      <c r="F316" s="135" t="str">
        <f t="shared" si="25"/>
        <v>Janse van Rensburg</v>
      </c>
      <c r="G316" s="135" t="str">
        <f t="shared" si="26"/>
        <v>Men U/16</v>
      </c>
      <c r="H316" s="135" t="str">
        <f t="shared" si="27"/>
        <v>Walvis Bay</v>
      </c>
      <c r="I316" s="174"/>
      <c r="J316" s="172" t="s">
        <v>376</v>
      </c>
      <c r="K316" s="174">
        <v>140</v>
      </c>
      <c r="L316" s="173">
        <f t="shared" si="28"/>
        <v>13.7</v>
      </c>
      <c r="M316" s="173">
        <f t="shared" si="29"/>
        <v>13.7</v>
      </c>
    </row>
    <row r="317" spans="1:13" hidden="1" x14ac:dyDescent="0.2">
      <c r="A317" s="135" t="s">
        <v>544</v>
      </c>
      <c r="B317" s="136">
        <v>44273</v>
      </c>
      <c r="C317" s="135" t="s">
        <v>545</v>
      </c>
      <c r="D317" s="251" t="s">
        <v>456</v>
      </c>
      <c r="E317" s="135" t="str">
        <f t="shared" si="24"/>
        <v>Francois Jnr</v>
      </c>
      <c r="F317" s="135" t="str">
        <f t="shared" si="25"/>
        <v>Wolfaardt</v>
      </c>
      <c r="G317" s="135" t="str">
        <f t="shared" si="26"/>
        <v>Men U/16</v>
      </c>
      <c r="H317" s="135" t="str">
        <f t="shared" si="27"/>
        <v>Walvis Bay</v>
      </c>
      <c r="I317" s="174"/>
      <c r="J317" s="174" t="s">
        <v>377</v>
      </c>
      <c r="K317" s="174">
        <v>95</v>
      </c>
      <c r="L317" s="173">
        <f t="shared" si="28"/>
        <v>3.1</v>
      </c>
      <c r="M317" s="173">
        <f t="shared" si="29"/>
        <v>3.1</v>
      </c>
    </row>
    <row r="318" spans="1:13" hidden="1" x14ac:dyDescent="0.2">
      <c r="A318" s="135" t="s">
        <v>571</v>
      </c>
      <c r="B318" s="136">
        <v>44274</v>
      </c>
      <c r="C318" s="135" t="s">
        <v>572</v>
      </c>
      <c r="D318" s="251" t="s">
        <v>445</v>
      </c>
      <c r="E318" s="135" t="str">
        <f t="shared" si="24"/>
        <v>Gert</v>
      </c>
      <c r="F318" s="135" t="str">
        <f t="shared" si="25"/>
        <v>Visage</v>
      </c>
      <c r="G318" s="135" t="str">
        <f t="shared" si="26"/>
        <v>Men Seniors</v>
      </c>
      <c r="H318" s="135" t="str">
        <f t="shared" si="27"/>
        <v>Seagull Angling Club Coastal</v>
      </c>
      <c r="I318" s="174"/>
      <c r="J318" s="172" t="s">
        <v>376</v>
      </c>
      <c r="K318" s="174">
        <v>132</v>
      </c>
      <c r="L318" s="173">
        <f t="shared" si="28"/>
        <v>11.2</v>
      </c>
      <c r="M318" s="173">
        <f t="shared" si="29"/>
        <v>11.2</v>
      </c>
    </row>
    <row r="319" spans="1:13" hidden="1" x14ac:dyDescent="0.2">
      <c r="A319" s="135" t="s">
        <v>571</v>
      </c>
      <c r="B319" s="136">
        <v>44274</v>
      </c>
      <c r="C319" s="135" t="s">
        <v>572</v>
      </c>
      <c r="D319" s="251" t="s">
        <v>283</v>
      </c>
      <c r="E319" s="135" t="str">
        <f t="shared" si="24"/>
        <v>Rudi</v>
      </c>
      <c r="F319" s="135" t="str">
        <f t="shared" si="25"/>
        <v>Swartz</v>
      </c>
      <c r="G319" s="135" t="str">
        <f t="shared" si="26"/>
        <v>Men Seniors</v>
      </c>
      <c r="H319" s="135" t="str">
        <f t="shared" si="27"/>
        <v>Mako</v>
      </c>
      <c r="I319" s="174"/>
      <c r="J319" s="172" t="s">
        <v>376</v>
      </c>
      <c r="K319" s="174">
        <v>132</v>
      </c>
      <c r="L319" s="173">
        <f t="shared" si="28"/>
        <v>11.2</v>
      </c>
      <c r="M319" s="173">
        <f t="shared" si="29"/>
        <v>11.2</v>
      </c>
    </row>
    <row r="320" spans="1:13" hidden="1" x14ac:dyDescent="0.2">
      <c r="A320" s="135" t="s">
        <v>573</v>
      </c>
      <c r="B320" s="136">
        <v>44275</v>
      </c>
      <c r="C320" s="135" t="s">
        <v>574</v>
      </c>
      <c r="D320" s="251" t="s">
        <v>269</v>
      </c>
      <c r="E320" s="135" t="str">
        <f t="shared" si="24"/>
        <v>Raymond</v>
      </c>
      <c r="F320" s="135" t="str">
        <f t="shared" si="25"/>
        <v>Duvenhage</v>
      </c>
      <c r="G320" s="135" t="str">
        <f t="shared" si="26"/>
        <v>Men Seniors</v>
      </c>
      <c r="H320" s="135" t="str">
        <f t="shared" si="27"/>
        <v>Walvis Bay</v>
      </c>
      <c r="I320" s="174"/>
      <c r="J320" s="172" t="s">
        <v>376</v>
      </c>
      <c r="K320" s="174">
        <v>132</v>
      </c>
      <c r="L320" s="173">
        <f t="shared" si="28"/>
        <v>11.2</v>
      </c>
      <c r="M320" s="173">
        <f t="shared" si="29"/>
        <v>11.2</v>
      </c>
    </row>
    <row r="321" spans="1:13" hidden="1" x14ac:dyDescent="0.2">
      <c r="A321" s="135" t="s">
        <v>544</v>
      </c>
      <c r="B321" s="136">
        <v>44273</v>
      </c>
      <c r="C321" s="135" t="s">
        <v>545</v>
      </c>
      <c r="D321" s="273" t="s">
        <v>257</v>
      </c>
      <c r="E321" s="135" t="str">
        <f t="shared" si="24"/>
        <v>Corne</v>
      </c>
      <c r="F321" s="135" t="str">
        <f t="shared" si="25"/>
        <v>Kruger</v>
      </c>
      <c r="G321" s="135" t="str">
        <f t="shared" si="26"/>
        <v>Men Seniors</v>
      </c>
      <c r="H321" s="135" t="str">
        <f t="shared" si="27"/>
        <v>Orca Angling Club</v>
      </c>
      <c r="I321" s="174"/>
      <c r="J321" s="172" t="s">
        <v>354</v>
      </c>
      <c r="K321" s="174">
        <v>84</v>
      </c>
      <c r="L321" s="173">
        <f t="shared" si="28"/>
        <v>10.9</v>
      </c>
      <c r="M321" s="173">
        <f t="shared" si="29"/>
        <v>10.9</v>
      </c>
    </row>
    <row r="322" spans="1:13" ht="13.5" hidden="1" customHeight="1" x14ac:dyDescent="0.25">
      <c r="A322" s="135" t="s">
        <v>544</v>
      </c>
      <c r="B322" s="136">
        <v>44273</v>
      </c>
      <c r="C322" s="135" t="s">
        <v>545</v>
      </c>
      <c r="D322" s="272" t="s">
        <v>412</v>
      </c>
      <c r="E322" s="135" t="str">
        <f t="shared" ref="E322:E385" si="30">IF(D322="","",VLOOKUP(D322,Master,3,FALSE))</f>
        <v>Johannes</v>
      </c>
      <c r="F322" s="135" t="str">
        <f t="shared" ref="F322:F385" si="31">IF(D322="","",VLOOKUP(D322,Master,4,FALSE))</f>
        <v>Kotze</v>
      </c>
      <c r="G322" s="135" t="str">
        <f t="shared" ref="G322:G385" si="32">IF(D322="","",VLOOKUP(D322,Master,5,FALSE))</f>
        <v>Men Seniors</v>
      </c>
      <c r="H322" s="135" t="str">
        <f t="shared" ref="H322:H385" si="33">IF(D322="","",VLOOKUP(D322,Master,2,FALSE))</f>
        <v>Okahandja</v>
      </c>
      <c r="I322" s="174"/>
      <c r="J322" s="172" t="s">
        <v>376</v>
      </c>
      <c r="K322" s="174">
        <v>131</v>
      </c>
      <c r="L322" s="173">
        <f t="shared" ref="L322:L385" si="34">IF(K322="","",IF(I322="",ROUND(HLOOKUP(J322,kgList,K322,FALSE),1),ROUND(HLOOKUP(I322,kgList,K322,FALSE),1)))</f>
        <v>10.9</v>
      </c>
      <c r="M322" s="173">
        <f t="shared" ref="M322:M385" si="35">IF(L322="","",IF(COUNTA(I322:J322)&gt;1,"Edible or Inedible",IF(COUNTA(I322)=1,L322*1,IF(COUNTA(J322)=1,L322*1,"ERROR"))))</f>
        <v>10.9</v>
      </c>
    </row>
    <row r="323" spans="1:13" hidden="1" x14ac:dyDescent="0.2">
      <c r="A323" s="135" t="s">
        <v>544</v>
      </c>
      <c r="B323" s="136">
        <v>44273</v>
      </c>
      <c r="C323" s="135" t="s">
        <v>545</v>
      </c>
      <c r="D323" s="251" t="s">
        <v>223</v>
      </c>
      <c r="E323" s="135" t="str">
        <f t="shared" si="30"/>
        <v>Nols</v>
      </c>
      <c r="F323" s="135" t="str">
        <f t="shared" si="31"/>
        <v>Diedericks</v>
      </c>
      <c r="G323" s="135" t="str">
        <f t="shared" si="32"/>
        <v>Men Seniors</v>
      </c>
      <c r="H323" s="135" t="str">
        <f t="shared" si="33"/>
        <v>Welwitschia</v>
      </c>
      <c r="I323" s="174"/>
      <c r="J323" s="172" t="s">
        <v>376</v>
      </c>
      <c r="K323" s="174">
        <v>131</v>
      </c>
      <c r="L323" s="173">
        <f t="shared" si="34"/>
        <v>10.9</v>
      </c>
      <c r="M323" s="173">
        <f t="shared" si="35"/>
        <v>10.9</v>
      </c>
    </row>
    <row r="324" spans="1:13" ht="13.5" hidden="1" customHeight="1" x14ac:dyDescent="0.2">
      <c r="A324" s="135" t="s">
        <v>571</v>
      </c>
      <c r="B324" s="136">
        <v>44274</v>
      </c>
      <c r="C324" s="135" t="s">
        <v>572</v>
      </c>
      <c r="D324" s="251" t="s">
        <v>254</v>
      </c>
      <c r="E324" s="135" t="str">
        <f t="shared" si="30"/>
        <v>Louis</v>
      </c>
      <c r="F324" s="135" t="str">
        <f t="shared" si="31"/>
        <v>Fenaux</v>
      </c>
      <c r="G324" s="135" t="str">
        <f t="shared" si="32"/>
        <v>Men Seniors</v>
      </c>
      <c r="H324" s="135" t="str">
        <f t="shared" si="33"/>
        <v>Henties Bay</v>
      </c>
      <c r="I324" s="174"/>
      <c r="J324" s="172" t="s">
        <v>376</v>
      </c>
      <c r="K324" s="174">
        <v>131</v>
      </c>
      <c r="L324" s="173">
        <f t="shared" si="34"/>
        <v>10.9</v>
      </c>
      <c r="M324" s="173">
        <f t="shared" si="35"/>
        <v>10.9</v>
      </c>
    </row>
    <row r="325" spans="1:13" ht="13.5" hidden="1" customHeight="1" x14ac:dyDescent="0.2">
      <c r="A325" s="135" t="s">
        <v>573</v>
      </c>
      <c r="B325" s="136">
        <v>44275</v>
      </c>
      <c r="C325" s="135" t="s">
        <v>574</v>
      </c>
      <c r="D325" s="251" t="s">
        <v>331</v>
      </c>
      <c r="E325" s="135" t="str">
        <f t="shared" si="30"/>
        <v>Flippie</v>
      </c>
      <c r="F325" s="135" t="str">
        <f t="shared" si="31"/>
        <v>Scheepers</v>
      </c>
      <c r="G325" s="135" t="str">
        <f t="shared" si="32"/>
        <v>Men Seniors</v>
      </c>
      <c r="H325" s="135" t="str">
        <f t="shared" si="33"/>
        <v>Walvis Bay</v>
      </c>
      <c r="I325" s="174"/>
      <c r="J325" s="172" t="s">
        <v>376</v>
      </c>
      <c r="K325" s="174">
        <v>131</v>
      </c>
      <c r="L325" s="173">
        <f t="shared" si="34"/>
        <v>10.9</v>
      </c>
      <c r="M325" s="173">
        <f t="shared" si="35"/>
        <v>10.9</v>
      </c>
    </row>
    <row r="326" spans="1:13" ht="13.5" hidden="1" customHeight="1" x14ac:dyDescent="0.25">
      <c r="A326" s="135" t="s">
        <v>544</v>
      </c>
      <c r="B326" s="136">
        <v>44273</v>
      </c>
      <c r="C326" s="135" t="s">
        <v>545</v>
      </c>
      <c r="D326" s="272" t="s">
        <v>220</v>
      </c>
      <c r="E326" s="135" t="str">
        <f t="shared" si="30"/>
        <v>Chrisjan</v>
      </c>
      <c r="F326" s="135" t="str">
        <f t="shared" si="31"/>
        <v>Potgieter</v>
      </c>
      <c r="G326" s="135" t="str">
        <f t="shared" si="32"/>
        <v>Men Seniors</v>
      </c>
      <c r="H326" s="135" t="str">
        <f t="shared" si="33"/>
        <v>Seagull Angling Club Coastal</v>
      </c>
      <c r="I326" s="174"/>
      <c r="J326" s="172" t="s">
        <v>392</v>
      </c>
      <c r="K326" s="174">
        <v>106</v>
      </c>
      <c r="L326" s="173">
        <f t="shared" si="34"/>
        <v>10.7</v>
      </c>
      <c r="M326" s="173">
        <f t="shared" si="35"/>
        <v>10.7</v>
      </c>
    </row>
    <row r="327" spans="1:13" ht="13.5" hidden="1" customHeight="1" x14ac:dyDescent="0.25">
      <c r="A327" s="135" t="s">
        <v>544</v>
      </c>
      <c r="B327" s="136">
        <v>44273</v>
      </c>
      <c r="C327" s="135" t="s">
        <v>545</v>
      </c>
      <c r="D327" s="272" t="s">
        <v>273</v>
      </c>
      <c r="E327" s="135" t="str">
        <f t="shared" si="30"/>
        <v>Martin</v>
      </c>
      <c r="F327" s="135" t="str">
        <f t="shared" si="31"/>
        <v>Gouws</v>
      </c>
      <c r="G327" s="135" t="str">
        <f t="shared" si="32"/>
        <v>Men Seniors</v>
      </c>
      <c r="H327" s="135" t="str">
        <f t="shared" si="33"/>
        <v>Seagull Angling Club Inland</v>
      </c>
      <c r="I327" s="174"/>
      <c r="J327" s="172" t="s">
        <v>376</v>
      </c>
      <c r="K327" s="174">
        <v>130</v>
      </c>
      <c r="L327" s="173">
        <f t="shared" si="34"/>
        <v>10.7</v>
      </c>
      <c r="M327" s="173">
        <f t="shared" si="35"/>
        <v>10.7</v>
      </c>
    </row>
    <row r="328" spans="1:13" ht="13.5" hidden="1" customHeight="1" x14ac:dyDescent="0.25">
      <c r="A328" s="135" t="s">
        <v>544</v>
      </c>
      <c r="B328" s="136">
        <v>44273</v>
      </c>
      <c r="C328" s="135" t="s">
        <v>545</v>
      </c>
      <c r="D328" s="272" t="s">
        <v>423</v>
      </c>
      <c r="E328" s="135" t="str">
        <f t="shared" si="30"/>
        <v>Barren</v>
      </c>
      <c r="F328" s="135" t="str">
        <f t="shared" si="31"/>
        <v>Van Es</v>
      </c>
      <c r="G328" s="135" t="str">
        <f t="shared" si="32"/>
        <v>Men U/21</v>
      </c>
      <c r="H328" s="135" t="str">
        <f t="shared" si="33"/>
        <v>Penguin</v>
      </c>
      <c r="I328" s="174"/>
      <c r="J328" s="174" t="s">
        <v>376</v>
      </c>
      <c r="K328" s="174">
        <v>131</v>
      </c>
      <c r="L328" s="173">
        <f t="shared" si="34"/>
        <v>10.9</v>
      </c>
      <c r="M328" s="173">
        <f t="shared" si="35"/>
        <v>10.9</v>
      </c>
    </row>
    <row r="329" spans="1:13" hidden="1" x14ac:dyDescent="0.2">
      <c r="A329" s="135" t="s">
        <v>544</v>
      </c>
      <c r="B329" s="136">
        <v>44273</v>
      </c>
      <c r="C329" s="135" t="s">
        <v>545</v>
      </c>
      <c r="D329" s="251" t="s">
        <v>431</v>
      </c>
      <c r="E329" s="135" t="str">
        <f t="shared" si="30"/>
        <v>Tiaan</v>
      </c>
      <c r="F329" s="135" t="str">
        <f t="shared" si="31"/>
        <v>Fourie</v>
      </c>
      <c r="G329" s="135" t="str">
        <f t="shared" si="32"/>
        <v>Men Seniors</v>
      </c>
      <c r="H329" s="135" t="str">
        <f t="shared" si="33"/>
        <v>Henties Bay</v>
      </c>
      <c r="I329" s="174"/>
      <c r="J329" s="172" t="s">
        <v>376</v>
      </c>
      <c r="K329" s="174">
        <v>130</v>
      </c>
      <c r="L329" s="173">
        <f t="shared" si="34"/>
        <v>10.7</v>
      </c>
      <c r="M329" s="173">
        <f t="shared" si="35"/>
        <v>10.7</v>
      </c>
    </row>
    <row r="330" spans="1:13" hidden="1" x14ac:dyDescent="0.2">
      <c r="A330" s="135" t="s">
        <v>544</v>
      </c>
      <c r="B330" s="136">
        <v>44273</v>
      </c>
      <c r="C330" s="135" t="s">
        <v>545</v>
      </c>
      <c r="D330" s="251" t="s">
        <v>233</v>
      </c>
      <c r="E330" s="135" t="str">
        <f t="shared" si="30"/>
        <v>Dian</v>
      </c>
      <c r="F330" s="135" t="str">
        <f t="shared" si="31"/>
        <v>Neethling</v>
      </c>
      <c r="G330" s="135" t="str">
        <f t="shared" si="32"/>
        <v>Men U/21</v>
      </c>
      <c r="H330" s="135" t="str">
        <f t="shared" si="33"/>
        <v>Walvis Bay</v>
      </c>
      <c r="I330" s="174"/>
      <c r="J330" s="174" t="s">
        <v>376</v>
      </c>
      <c r="K330" s="174">
        <v>131</v>
      </c>
      <c r="L330" s="173">
        <f t="shared" si="34"/>
        <v>10.9</v>
      </c>
      <c r="M330" s="173">
        <f t="shared" si="35"/>
        <v>10.9</v>
      </c>
    </row>
    <row r="331" spans="1:13" ht="13.5" hidden="1" customHeight="1" x14ac:dyDescent="0.25">
      <c r="A331" s="135" t="s">
        <v>544</v>
      </c>
      <c r="B331" s="136">
        <v>44273</v>
      </c>
      <c r="C331" s="135" t="s">
        <v>545</v>
      </c>
      <c r="D331" s="272" t="s">
        <v>265</v>
      </c>
      <c r="E331" s="135" t="str">
        <f t="shared" si="30"/>
        <v>Kevin</v>
      </c>
      <c r="F331" s="135" t="str">
        <f t="shared" si="31"/>
        <v>Page</v>
      </c>
      <c r="G331" s="135" t="str">
        <f t="shared" si="32"/>
        <v>Men U/21</v>
      </c>
      <c r="H331" s="135" t="str">
        <f t="shared" si="33"/>
        <v>Penguin</v>
      </c>
      <c r="I331" s="174"/>
      <c r="J331" s="174" t="s">
        <v>376</v>
      </c>
      <c r="K331" s="174">
        <v>130</v>
      </c>
      <c r="L331" s="173">
        <f t="shared" si="34"/>
        <v>10.7</v>
      </c>
      <c r="M331" s="173">
        <f t="shared" si="35"/>
        <v>10.7</v>
      </c>
    </row>
    <row r="332" spans="1:13" ht="13.5" hidden="1" customHeight="1" x14ac:dyDescent="0.25">
      <c r="A332" s="135" t="s">
        <v>544</v>
      </c>
      <c r="B332" s="136">
        <v>44273</v>
      </c>
      <c r="C332" s="135" t="s">
        <v>545</v>
      </c>
      <c r="D332" s="272" t="s">
        <v>423</v>
      </c>
      <c r="E332" s="135" t="str">
        <f t="shared" si="30"/>
        <v>Barren</v>
      </c>
      <c r="F332" s="135" t="str">
        <f t="shared" si="31"/>
        <v>Van Es</v>
      </c>
      <c r="G332" s="135" t="str">
        <f t="shared" si="32"/>
        <v>Men U/21</v>
      </c>
      <c r="H332" s="135" t="str">
        <f t="shared" si="33"/>
        <v>Penguin</v>
      </c>
      <c r="I332" s="174"/>
      <c r="J332" s="174" t="s">
        <v>376</v>
      </c>
      <c r="K332" s="174">
        <v>130</v>
      </c>
      <c r="L332" s="173">
        <f t="shared" si="34"/>
        <v>10.7</v>
      </c>
      <c r="M332" s="173">
        <f t="shared" si="35"/>
        <v>10.7</v>
      </c>
    </row>
    <row r="333" spans="1:13" hidden="1" x14ac:dyDescent="0.2">
      <c r="A333" s="135" t="s">
        <v>544</v>
      </c>
      <c r="B333" s="136">
        <v>44273</v>
      </c>
      <c r="C333" s="135" t="s">
        <v>545</v>
      </c>
      <c r="D333" s="251" t="s">
        <v>453</v>
      </c>
      <c r="E333" s="135" t="str">
        <f t="shared" si="30"/>
        <v>Brandon</v>
      </c>
      <c r="F333" s="135" t="str">
        <f t="shared" si="31"/>
        <v>Grane</v>
      </c>
      <c r="G333" s="135" t="str">
        <f t="shared" si="32"/>
        <v>Men U/21</v>
      </c>
      <c r="H333" s="135" t="str">
        <f t="shared" si="33"/>
        <v>Walvis Bay</v>
      </c>
      <c r="I333" s="174"/>
      <c r="J333" s="174" t="s">
        <v>392</v>
      </c>
      <c r="K333" s="174">
        <v>105</v>
      </c>
      <c r="L333" s="173">
        <f t="shared" si="34"/>
        <v>10.3</v>
      </c>
      <c r="M333" s="173">
        <f t="shared" si="35"/>
        <v>10.3</v>
      </c>
    </row>
    <row r="334" spans="1:13" hidden="1" x14ac:dyDescent="0.2">
      <c r="A334" s="135" t="s">
        <v>571</v>
      </c>
      <c r="B334" s="136">
        <v>44274</v>
      </c>
      <c r="C334" s="135" t="s">
        <v>572</v>
      </c>
      <c r="D334" s="251" t="s">
        <v>205</v>
      </c>
      <c r="E334" s="135" t="str">
        <f t="shared" si="30"/>
        <v>Nico</v>
      </c>
      <c r="F334" s="135" t="str">
        <f t="shared" si="31"/>
        <v>Kotze</v>
      </c>
      <c r="G334" s="135" t="str">
        <f t="shared" si="32"/>
        <v>Men Seniors</v>
      </c>
      <c r="H334" s="135" t="str">
        <f t="shared" si="33"/>
        <v>Penguin</v>
      </c>
      <c r="I334" s="174"/>
      <c r="J334" s="172" t="s">
        <v>376</v>
      </c>
      <c r="K334" s="174">
        <v>130</v>
      </c>
      <c r="L334" s="173">
        <f t="shared" si="34"/>
        <v>10.7</v>
      </c>
      <c r="M334" s="173">
        <f t="shared" si="35"/>
        <v>10.7</v>
      </c>
    </row>
    <row r="335" spans="1:13" hidden="1" x14ac:dyDescent="0.2">
      <c r="A335" s="135" t="s">
        <v>571</v>
      </c>
      <c r="B335" s="136">
        <v>44274</v>
      </c>
      <c r="C335" s="135" t="s">
        <v>572</v>
      </c>
      <c r="D335" s="251" t="s">
        <v>465</v>
      </c>
      <c r="E335" s="135" t="str">
        <f t="shared" si="30"/>
        <v>Willem</v>
      </c>
      <c r="F335" s="135" t="str">
        <f t="shared" si="31"/>
        <v>Schickerling</v>
      </c>
      <c r="G335" s="135" t="str">
        <f t="shared" si="32"/>
        <v>Men Seniors</v>
      </c>
      <c r="H335" s="135" t="str">
        <f t="shared" si="33"/>
        <v>Orca Angling Club</v>
      </c>
      <c r="I335" s="174"/>
      <c r="J335" s="172" t="s">
        <v>376</v>
      </c>
      <c r="K335" s="174">
        <v>130</v>
      </c>
      <c r="L335" s="173">
        <f t="shared" si="34"/>
        <v>10.7</v>
      </c>
      <c r="M335" s="173">
        <f t="shared" si="35"/>
        <v>10.7</v>
      </c>
    </row>
    <row r="336" spans="1:13" hidden="1" x14ac:dyDescent="0.2">
      <c r="A336" s="135" t="s">
        <v>571</v>
      </c>
      <c r="B336" s="136">
        <v>44274</v>
      </c>
      <c r="C336" s="135" t="s">
        <v>572</v>
      </c>
      <c r="D336" s="251" t="s">
        <v>423</v>
      </c>
      <c r="E336" s="135" t="str">
        <f t="shared" si="30"/>
        <v>Barren</v>
      </c>
      <c r="F336" s="135" t="str">
        <f t="shared" si="31"/>
        <v>Van Es</v>
      </c>
      <c r="G336" s="135" t="str">
        <f t="shared" si="32"/>
        <v>Men U/21</v>
      </c>
      <c r="H336" s="135" t="str">
        <f t="shared" si="33"/>
        <v>Penguin</v>
      </c>
      <c r="I336" s="174"/>
      <c r="J336" s="174" t="s">
        <v>376</v>
      </c>
      <c r="K336" s="174">
        <v>127</v>
      </c>
      <c r="L336" s="173">
        <f t="shared" si="34"/>
        <v>9.8000000000000007</v>
      </c>
      <c r="M336" s="173">
        <f t="shared" si="35"/>
        <v>9.8000000000000007</v>
      </c>
    </row>
    <row r="337" spans="1:13" hidden="1" x14ac:dyDescent="0.2">
      <c r="A337" s="135" t="s">
        <v>544</v>
      </c>
      <c r="B337" s="136">
        <v>44273</v>
      </c>
      <c r="C337" s="135" t="s">
        <v>545</v>
      </c>
      <c r="D337" s="273" t="s">
        <v>246</v>
      </c>
      <c r="E337" s="135" t="str">
        <f t="shared" si="30"/>
        <v>Coennie</v>
      </c>
      <c r="F337" s="135" t="str">
        <f t="shared" si="31"/>
        <v>Steyn</v>
      </c>
      <c r="G337" s="135" t="str">
        <f t="shared" si="32"/>
        <v>Men Seniors</v>
      </c>
      <c r="H337" s="135" t="str">
        <f t="shared" si="33"/>
        <v>Namib Park</v>
      </c>
      <c r="I337" s="174"/>
      <c r="J337" s="174" t="s">
        <v>376</v>
      </c>
      <c r="K337" s="174">
        <v>129</v>
      </c>
      <c r="L337" s="173">
        <f t="shared" si="34"/>
        <v>10.4</v>
      </c>
      <c r="M337" s="173">
        <f t="shared" si="35"/>
        <v>10.4</v>
      </c>
    </row>
    <row r="338" spans="1:13" hidden="1" x14ac:dyDescent="0.2">
      <c r="A338" s="135" t="s">
        <v>544</v>
      </c>
      <c r="B338" s="136">
        <v>44273</v>
      </c>
      <c r="C338" s="135" t="s">
        <v>545</v>
      </c>
      <c r="D338" s="251" t="s">
        <v>480</v>
      </c>
      <c r="E338" s="135" t="str">
        <f t="shared" si="30"/>
        <v>Andre</v>
      </c>
      <c r="F338" s="135" t="str">
        <f t="shared" si="31"/>
        <v>Bezuidehout</v>
      </c>
      <c r="G338" s="135" t="str">
        <f t="shared" si="32"/>
        <v>Men Seniors</v>
      </c>
      <c r="H338" s="135" t="str">
        <f t="shared" si="33"/>
        <v>Walvis Bay</v>
      </c>
      <c r="I338" s="174"/>
      <c r="J338" s="172" t="s">
        <v>376</v>
      </c>
      <c r="K338" s="174">
        <v>129</v>
      </c>
      <c r="L338" s="173">
        <f t="shared" si="34"/>
        <v>10.4</v>
      </c>
      <c r="M338" s="173">
        <f t="shared" si="35"/>
        <v>10.4</v>
      </c>
    </row>
    <row r="339" spans="1:13" hidden="1" x14ac:dyDescent="0.2">
      <c r="A339" s="135" t="s">
        <v>571</v>
      </c>
      <c r="B339" s="136">
        <v>44274</v>
      </c>
      <c r="C339" s="135" t="s">
        <v>572</v>
      </c>
      <c r="D339" s="251" t="s">
        <v>263</v>
      </c>
      <c r="E339" s="135" t="str">
        <f t="shared" si="30"/>
        <v>Henri</v>
      </c>
      <c r="F339" s="135" t="str">
        <f t="shared" si="31"/>
        <v>Snyman</v>
      </c>
      <c r="G339" s="135" t="str">
        <f t="shared" si="32"/>
        <v>Men Seniors</v>
      </c>
      <c r="H339" s="135" t="str">
        <f t="shared" si="33"/>
        <v>Penguin</v>
      </c>
      <c r="I339" s="174"/>
      <c r="J339" s="174" t="s">
        <v>376</v>
      </c>
      <c r="K339" s="174">
        <v>129</v>
      </c>
      <c r="L339" s="173">
        <f t="shared" si="34"/>
        <v>10.4</v>
      </c>
      <c r="M339" s="173">
        <f t="shared" si="35"/>
        <v>10.4</v>
      </c>
    </row>
    <row r="340" spans="1:13" hidden="1" x14ac:dyDescent="0.2">
      <c r="A340" s="135" t="s">
        <v>573</v>
      </c>
      <c r="B340" s="136">
        <v>44275</v>
      </c>
      <c r="C340" s="135" t="s">
        <v>574</v>
      </c>
      <c r="D340" s="251" t="s">
        <v>263</v>
      </c>
      <c r="E340" s="135" t="str">
        <f t="shared" si="30"/>
        <v>Henri</v>
      </c>
      <c r="F340" s="135" t="str">
        <f t="shared" si="31"/>
        <v>Snyman</v>
      </c>
      <c r="G340" s="135" t="str">
        <f t="shared" si="32"/>
        <v>Men Seniors</v>
      </c>
      <c r="H340" s="135" t="str">
        <f t="shared" si="33"/>
        <v>Penguin</v>
      </c>
      <c r="I340" s="174"/>
      <c r="J340" s="174" t="s">
        <v>376</v>
      </c>
      <c r="K340" s="174">
        <v>129</v>
      </c>
      <c r="L340" s="173">
        <f t="shared" si="34"/>
        <v>10.4</v>
      </c>
      <c r="M340" s="173">
        <f t="shared" si="35"/>
        <v>10.4</v>
      </c>
    </row>
    <row r="341" spans="1:13" hidden="1" x14ac:dyDescent="0.2">
      <c r="A341" s="135" t="s">
        <v>544</v>
      </c>
      <c r="B341" s="136">
        <v>44273</v>
      </c>
      <c r="C341" s="135" t="s">
        <v>545</v>
      </c>
      <c r="D341" s="251" t="s">
        <v>478</v>
      </c>
      <c r="E341" s="135" t="str">
        <f t="shared" si="30"/>
        <v>Adrian</v>
      </c>
      <c r="F341" s="135" t="str">
        <f t="shared" si="31"/>
        <v>Steenkamp</v>
      </c>
      <c r="G341" s="135" t="str">
        <f t="shared" si="32"/>
        <v>Men U/16</v>
      </c>
      <c r="H341" s="135" t="str">
        <f t="shared" si="33"/>
        <v>Benguella</v>
      </c>
      <c r="I341" s="174"/>
      <c r="J341" s="172" t="s">
        <v>376</v>
      </c>
      <c r="K341" s="174">
        <v>138</v>
      </c>
      <c r="L341" s="173">
        <f t="shared" si="34"/>
        <v>13.1</v>
      </c>
      <c r="M341" s="173">
        <f t="shared" si="35"/>
        <v>13.1</v>
      </c>
    </row>
    <row r="342" spans="1:13" hidden="1" x14ac:dyDescent="0.2">
      <c r="A342" s="135" t="s">
        <v>544</v>
      </c>
      <c r="B342" s="136">
        <v>44273</v>
      </c>
      <c r="C342" s="135" t="s">
        <v>545</v>
      </c>
      <c r="D342" s="251" t="s">
        <v>238</v>
      </c>
      <c r="E342" s="135" t="str">
        <f t="shared" si="30"/>
        <v>Stefan Jnr</v>
      </c>
      <c r="F342" s="135" t="str">
        <f t="shared" si="31"/>
        <v>Du Preez</v>
      </c>
      <c r="G342" s="135" t="str">
        <f t="shared" si="32"/>
        <v>Men U/16</v>
      </c>
      <c r="H342" s="135" t="str">
        <f t="shared" si="33"/>
        <v>Walvis Bay</v>
      </c>
      <c r="I342" s="174"/>
      <c r="J342" s="172" t="s">
        <v>376</v>
      </c>
      <c r="K342" s="174">
        <v>138</v>
      </c>
      <c r="L342" s="173">
        <f t="shared" si="34"/>
        <v>13.1</v>
      </c>
      <c r="M342" s="173">
        <f t="shared" si="35"/>
        <v>13.1</v>
      </c>
    </row>
    <row r="343" spans="1:13" hidden="1" x14ac:dyDescent="0.2">
      <c r="A343" s="135" t="s">
        <v>544</v>
      </c>
      <c r="B343" s="136">
        <v>44273</v>
      </c>
      <c r="C343" s="135" t="s">
        <v>545</v>
      </c>
      <c r="D343" s="273" t="s">
        <v>217</v>
      </c>
      <c r="E343" s="135" t="str">
        <f t="shared" si="30"/>
        <v>Emil</v>
      </c>
      <c r="F343" s="135" t="str">
        <f t="shared" si="31"/>
        <v>Prinsloo</v>
      </c>
      <c r="G343" s="135" t="str">
        <f t="shared" si="32"/>
        <v>Men Seniors</v>
      </c>
      <c r="H343" s="135" t="str">
        <f t="shared" si="33"/>
        <v>Orca Angling Club</v>
      </c>
      <c r="I343" s="174"/>
      <c r="J343" s="172" t="s">
        <v>377</v>
      </c>
      <c r="K343" s="174">
        <v>134</v>
      </c>
      <c r="L343" s="173">
        <f t="shared" si="34"/>
        <v>10.3</v>
      </c>
      <c r="M343" s="173">
        <f t="shared" si="35"/>
        <v>10.3</v>
      </c>
    </row>
    <row r="344" spans="1:13" hidden="1" x14ac:dyDescent="0.2">
      <c r="A344" s="135" t="s">
        <v>571</v>
      </c>
      <c r="B344" s="136">
        <v>44274</v>
      </c>
      <c r="C344" s="135" t="s">
        <v>572</v>
      </c>
      <c r="D344" s="251" t="s">
        <v>264</v>
      </c>
      <c r="E344" s="135" t="str">
        <f t="shared" si="30"/>
        <v>Ras</v>
      </c>
      <c r="F344" s="135" t="str">
        <f t="shared" si="31"/>
        <v>Van Der Westhuizen</v>
      </c>
      <c r="G344" s="135" t="str">
        <f t="shared" si="32"/>
        <v>Men Seniors</v>
      </c>
      <c r="H344" s="135" t="str">
        <f t="shared" si="33"/>
        <v>Welwitschia</v>
      </c>
      <c r="I344" s="174"/>
      <c r="J344" s="174" t="s">
        <v>377</v>
      </c>
      <c r="K344" s="174">
        <v>134</v>
      </c>
      <c r="L344" s="173">
        <f t="shared" si="34"/>
        <v>10.3</v>
      </c>
      <c r="M344" s="173">
        <f t="shared" si="35"/>
        <v>10.3</v>
      </c>
    </row>
    <row r="345" spans="1:13" hidden="1" x14ac:dyDescent="0.2">
      <c r="A345" s="135" t="s">
        <v>571</v>
      </c>
      <c r="B345" s="136">
        <v>44274</v>
      </c>
      <c r="C345" s="135" t="s">
        <v>572</v>
      </c>
      <c r="D345" s="251" t="s">
        <v>237</v>
      </c>
      <c r="E345" s="135" t="str">
        <f t="shared" si="30"/>
        <v>Immo</v>
      </c>
      <c r="F345" s="135" t="str">
        <f t="shared" si="31"/>
        <v>Dresselhaus</v>
      </c>
      <c r="G345" s="135" t="str">
        <f t="shared" si="32"/>
        <v>Men Seniors</v>
      </c>
      <c r="H345" s="135" t="str">
        <f t="shared" si="33"/>
        <v>Orca Angling Club</v>
      </c>
      <c r="I345" s="174"/>
      <c r="J345" s="174" t="s">
        <v>377</v>
      </c>
      <c r="K345" s="174">
        <v>134</v>
      </c>
      <c r="L345" s="173">
        <f t="shared" si="34"/>
        <v>10.3</v>
      </c>
      <c r="M345" s="173">
        <f t="shared" si="35"/>
        <v>10.3</v>
      </c>
    </row>
    <row r="346" spans="1:13" hidden="1" x14ac:dyDescent="0.2">
      <c r="A346" s="135" t="s">
        <v>573</v>
      </c>
      <c r="B346" s="136">
        <v>44275</v>
      </c>
      <c r="C346" s="135" t="s">
        <v>574</v>
      </c>
      <c r="D346" s="251" t="s">
        <v>272</v>
      </c>
      <c r="E346" s="135" t="str">
        <f t="shared" si="30"/>
        <v xml:space="preserve">Andre-Louis </v>
      </c>
      <c r="F346" s="135" t="str">
        <f t="shared" si="31"/>
        <v>Stipp</v>
      </c>
      <c r="G346" s="135" t="str">
        <f t="shared" si="32"/>
        <v>Men Seniors/U21</v>
      </c>
      <c r="H346" s="135" t="str">
        <f t="shared" si="33"/>
        <v>Benguella</v>
      </c>
      <c r="I346" s="174"/>
      <c r="J346" s="174" t="s">
        <v>376</v>
      </c>
      <c r="K346" s="174">
        <v>128</v>
      </c>
      <c r="L346" s="173">
        <f t="shared" si="34"/>
        <v>10.1</v>
      </c>
      <c r="M346" s="173">
        <f t="shared" si="35"/>
        <v>10.1</v>
      </c>
    </row>
    <row r="347" spans="1:13" ht="13.5" hidden="1" customHeight="1" x14ac:dyDescent="0.25">
      <c r="A347" s="135" t="s">
        <v>544</v>
      </c>
      <c r="B347" s="136">
        <v>44273</v>
      </c>
      <c r="C347" s="135" t="s">
        <v>545</v>
      </c>
      <c r="D347" s="272" t="s">
        <v>464</v>
      </c>
      <c r="E347" s="135" t="str">
        <f t="shared" si="30"/>
        <v>Ivan</v>
      </c>
      <c r="F347" s="135" t="str">
        <f t="shared" si="31"/>
        <v>Kotze</v>
      </c>
      <c r="G347" s="135" t="str">
        <f t="shared" si="32"/>
        <v>Men Seniors</v>
      </c>
      <c r="H347" s="135" t="str">
        <f t="shared" si="33"/>
        <v>Seagull Angling Club Inland</v>
      </c>
      <c r="I347" s="174"/>
      <c r="J347" s="174" t="s">
        <v>376</v>
      </c>
      <c r="K347" s="174">
        <v>128</v>
      </c>
      <c r="L347" s="173">
        <f t="shared" si="34"/>
        <v>10.1</v>
      </c>
      <c r="M347" s="173">
        <f t="shared" si="35"/>
        <v>10.1</v>
      </c>
    </row>
    <row r="348" spans="1:13" hidden="1" x14ac:dyDescent="0.2">
      <c r="A348" s="135" t="s">
        <v>571</v>
      </c>
      <c r="B348" s="136">
        <v>44274</v>
      </c>
      <c r="C348" s="135" t="s">
        <v>572</v>
      </c>
      <c r="D348" s="251" t="s">
        <v>227</v>
      </c>
      <c r="E348" s="135" t="str">
        <f t="shared" si="30"/>
        <v>Hendrik</v>
      </c>
      <c r="F348" s="135" t="str">
        <f t="shared" si="31"/>
        <v>Dry</v>
      </c>
      <c r="G348" s="135" t="str">
        <f t="shared" si="32"/>
        <v>Men Seniors</v>
      </c>
      <c r="H348" s="135" t="str">
        <f t="shared" si="33"/>
        <v>Mako</v>
      </c>
      <c r="I348" s="174"/>
      <c r="J348" s="174" t="s">
        <v>376</v>
      </c>
      <c r="K348" s="174">
        <v>128</v>
      </c>
      <c r="L348" s="173">
        <f t="shared" si="34"/>
        <v>10.1</v>
      </c>
      <c r="M348" s="173">
        <f t="shared" si="35"/>
        <v>10.1</v>
      </c>
    </row>
    <row r="349" spans="1:13" hidden="1" x14ac:dyDescent="0.2">
      <c r="A349" s="135" t="s">
        <v>573</v>
      </c>
      <c r="B349" s="136">
        <v>44275</v>
      </c>
      <c r="C349" s="135" t="s">
        <v>574</v>
      </c>
      <c r="D349" s="251" t="s">
        <v>206</v>
      </c>
      <c r="E349" s="135" t="str">
        <f t="shared" si="30"/>
        <v>Brian</v>
      </c>
      <c r="F349" s="135" t="str">
        <f t="shared" si="31"/>
        <v>Curtis</v>
      </c>
      <c r="G349" s="135" t="str">
        <f t="shared" si="32"/>
        <v>Men Seniors</v>
      </c>
      <c r="H349" s="135" t="str">
        <f t="shared" si="33"/>
        <v>Orca Angling Club</v>
      </c>
      <c r="I349" s="174"/>
      <c r="J349" s="172" t="s">
        <v>376</v>
      </c>
      <c r="K349" s="174">
        <v>128</v>
      </c>
      <c r="L349" s="173">
        <f t="shared" si="34"/>
        <v>10.1</v>
      </c>
      <c r="M349" s="173">
        <f t="shared" si="35"/>
        <v>10.1</v>
      </c>
    </row>
    <row r="350" spans="1:13" hidden="1" x14ac:dyDescent="0.2">
      <c r="A350" s="135" t="s">
        <v>573</v>
      </c>
      <c r="B350" s="136">
        <v>44275</v>
      </c>
      <c r="C350" s="135" t="s">
        <v>574</v>
      </c>
      <c r="D350" s="251" t="s">
        <v>323</v>
      </c>
      <c r="E350" s="135" t="str">
        <f t="shared" si="30"/>
        <v>Lourens</v>
      </c>
      <c r="F350" s="135" t="str">
        <f t="shared" si="31"/>
        <v>Fourie</v>
      </c>
      <c r="G350" s="135" t="str">
        <f t="shared" si="32"/>
        <v>Men Seniors</v>
      </c>
      <c r="H350" s="135" t="str">
        <f t="shared" si="33"/>
        <v>Henties Bay</v>
      </c>
      <c r="I350" s="174"/>
      <c r="J350" s="172" t="s">
        <v>376</v>
      </c>
      <c r="K350" s="174">
        <v>128</v>
      </c>
      <c r="L350" s="173">
        <f t="shared" si="34"/>
        <v>10.1</v>
      </c>
      <c r="M350" s="173">
        <f t="shared" si="35"/>
        <v>10.1</v>
      </c>
    </row>
    <row r="351" spans="1:13" ht="13.5" hidden="1" customHeight="1" x14ac:dyDescent="0.25">
      <c r="A351" s="135" t="s">
        <v>544</v>
      </c>
      <c r="B351" s="136">
        <v>44273</v>
      </c>
      <c r="C351" s="135" t="s">
        <v>545</v>
      </c>
      <c r="D351" s="272" t="s">
        <v>554</v>
      </c>
      <c r="E351" s="135" t="str">
        <f t="shared" si="30"/>
        <v>Duan</v>
      </c>
      <c r="F351" s="135" t="str">
        <f t="shared" si="31"/>
        <v>Kotze</v>
      </c>
      <c r="G351" s="135" t="str">
        <f t="shared" si="32"/>
        <v>Men Seniors</v>
      </c>
      <c r="H351" s="135" t="str">
        <f t="shared" si="33"/>
        <v>Okahandja</v>
      </c>
      <c r="I351" s="174"/>
      <c r="J351" s="174" t="s">
        <v>376</v>
      </c>
      <c r="K351" s="174">
        <v>127</v>
      </c>
      <c r="L351" s="173">
        <f t="shared" si="34"/>
        <v>9.8000000000000007</v>
      </c>
      <c r="M351" s="173">
        <f t="shared" si="35"/>
        <v>9.8000000000000007</v>
      </c>
    </row>
    <row r="352" spans="1:13" hidden="1" x14ac:dyDescent="0.2">
      <c r="A352" s="135" t="s">
        <v>571</v>
      </c>
      <c r="B352" s="136">
        <v>44274</v>
      </c>
      <c r="C352" s="135" t="s">
        <v>572</v>
      </c>
      <c r="D352" s="251" t="s">
        <v>211</v>
      </c>
      <c r="E352" s="135" t="str">
        <f t="shared" si="30"/>
        <v>Johan</v>
      </c>
      <c r="F352" s="135" t="str">
        <f t="shared" si="31"/>
        <v>Visser</v>
      </c>
      <c r="G352" s="135" t="str">
        <f t="shared" si="32"/>
        <v>Men Seniors</v>
      </c>
      <c r="H352" s="135" t="str">
        <f t="shared" si="33"/>
        <v>Mako</v>
      </c>
      <c r="I352" s="174"/>
      <c r="J352" s="174" t="s">
        <v>376</v>
      </c>
      <c r="K352" s="174">
        <v>127</v>
      </c>
      <c r="L352" s="173">
        <f t="shared" si="34"/>
        <v>9.8000000000000007</v>
      </c>
      <c r="M352" s="173">
        <f t="shared" si="35"/>
        <v>9.8000000000000007</v>
      </c>
    </row>
    <row r="353" spans="1:13" hidden="1" x14ac:dyDescent="0.2">
      <c r="A353" s="135" t="s">
        <v>571</v>
      </c>
      <c r="B353" s="136">
        <v>44274</v>
      </c>
      <c r="C353" s="135" t="s">
        <v>572</v>
      </c>
      <c r="D353" s="251" t="s">
        <v>455</v>
      </c>
      <c r="E353" s="135" t="str">
        <f t="shared" si="30"/>
        <v>Sven</v>
      </c>
      <c r="F353" s="135" t="str">
        <f t="shared" si="31"/>
        <v>Welzig</v>
      </c>
      <c r="G353" s="135" t="str">
        <f t="shared" si="32"/>
        <v>Men U/16</v>
      </c>
      <c r="H353" s="135" t="str">
        <f t="shared" si="33"/>
        <v>Atlantic Angling Club</v>
      </c>
      <c r="I353" s="174"/>
      <c r="J353" s="172" t="s">
        <v>376</v>
      </c>
      <c r="K353" s="174">
        <v>138</v>
      </c>
      <c r="L353" s="173">
        <f t="shared" si="34"/>
        <v>13.1</v>
      </c>
      <c r="M353" s="173">
        <f t="shared" si="35"/>
        <v>13.1</v>
      </c>
    </row>
    <row r="354" spans="1:13" hidden="1" x14ac:dyDescent="0.2">
      <c r="A354" s="135" t="s">
        <v>571</v>
      </c>
      <c r="B354" s="136">
        <v>44274</v>
      </c>
      <c r="C354" s="135" t="s">
        <v>572</v>
      </c>
      <c r="D354" s="251" t="s">
        <v>283</v>
      </c>
      <c r="E354" s="135" t="str">
        <f t="shared" si="30"/>
        <v>Rudi</v>
      </c>
      <c r="F354" s="135" t="str">
        <f t="shared" si="31"/>
        <v>Swartz</v>
      </c>
      <c r="G354" s="135" t="str">
        <f t="shared" si="32"/>
        <v>Men Seniors</v>
      </c>
      <c r="H354" s="135" t="str">
        <f t="shared" si="33"/>
        <v>Mako</v>
      </c>
      <c r="I354" s="174"/>
      <c r="J354" s="174" t="s">
        <v>376</v>
      </c>
      <c r="K354" s="174">
        <v>127</v>
      </c>
      <c r="L354" s="173">
        <f t="shared" si="34"/>
        <v>9.8000000000000007</v>
      </c>
      <c r="M354" s="173">
        <f t="shared" si="35"/>
        <v>9.8000000000000007</v>
      </c>
    </row>
    <row r="355" spans="1:13" hidden="1" x14ac:dyDescent="0.2">
      <c r="A355" s="135" t="s">
        <v>573</v>
      </c>
      <c r="B355" s="136">
        <v>44275</v>
      </c>
      <c r="C355" s="135" t="s">
        <v>574</v>
      </c>
      <c r="D355" s="251" t="s">
        <v>316</v>
      </c>
      <c r="E355" s="135" t="str">
        <f t="shared" si="30"/>
        <v>Tian</v>
      </c>
      <c r="F355" s="135" t="str">
        <f t="shared" si="31"/>
        <v>Mostert</v>
      </c>
      <c r="G355" s="135" t="str">
        <f t="shared" si="32"/>
        <v>Men Seniors</v>
      </c>
      <c r="H355" s="135" t="str">
        <f t="shared" si="33"/>
        <v>Seagull Angling Club Coastal</v>
      </c>
      <c r="I355" s="174"/>
      <c r="J355" s="172" t="s">
        <v>376</v>
      </c>
      <c r="K355" s="174">
        <v>127</v>
      </c>
      <c r="L355" s="173">
        <f t="shared" si="34"/>
        <v>9.8000000000000007</v>
      </c>
      <c r="M355" s="173">
        <f t="shared" si="35"/>
        <v>9.8000000000000007</v>
      </c>
    </row>
    <row r="356" spans="1:13" hidden="1" x14ac:dyDescent="0.2">
      <c r="A356" s="135" t="s">
        <v>573</v>
      </c>
      <c r="B356" s="136">
        <v>44275</v>
      </c>
      <c r="C356" s="135" t="s">
        <v>574</v>
      </c>
      <c r="D356" s="251" t="s">
        <v>254</v>
      </c>
      <c r="E356" s="135" t="str">
        <f t="shared" si="30"/>
        <v>Louis</v>
      </c>
      <c r="F356" s="135" t="str">
        <f t="shared" si="31"/>
        <v>Fenaux</v>
      </c>
      <c r="G356" s="135" t="str">
        <f t="shared" si="32"/>
        <v>Men Seniors</v>
      </c>
      <c r="H356" s="135" t="str">
        <f t="shared" si="33"/>
        <v>Henties Bay</v>
      </c>
      <c r="I356" s="174"/>
      <c r="J356" s="172" t="s">
        <v>376</v>
      </c>
      <c r="K356" s="174">
        <v>127</v>
      </c>
      <c r="L356" s="173">
        <f t="shared" si="34"/>
        <v>9.8000000000000007</v>
      </c>
      <c r="M356" s="173">
        <f t="shared" si="35"/>
        <v>9.8000000000000007</v>
      </c>
    </row>
    <row r="357" spans="1:13" hidden="1" x14ac:dyDescent="0.2">
      <c r="A357" s="135" t="s">
        <v>544</v>
      </c>
      <c r="B357" s="136">
        <v>44273</v>
      </c>
      <c r="C357" s="135" t="s">
        <v>545</v>
      </c>
      <c r="D357" s="251" t="s">
        <v>210</v>
      </c>
      <c r="E357" s="135" t="str">
        <f t="shared" si="30"/>
        <v>Willem</v>
      </c>
      <c r="F357" s="135" t="str">
        <f t="shared" si="31"/>
        <v>Steyn</v>
      </c>
      <c r="G357" s="135" t="str">
        <f t="shared" si="32"/>
        <v>Men Seniors</v>
      </c>
      <c r="H357" s="135" t="str">
        <f t="shared" si="33"/>
        <v>Welwitschia</v>
      </c>
      <c r="I357" s="174"/>
      <c r="J357" s="172" t="s">
        <v>376</v>
      </c>
      <c r="K357" s="174">
        <v>126</v>
      </c>
      <c r="L357" s="173">
        <f t="shared" si="34"/>
        <v>9.6</v>
      </c>
      <c r="M357" s="173">
        <f t="shared" si="35"/>
        <v>9.6</v>
      </c>
    </row>
    <row r="358" spans="1:13" hidden="1" x14ac:dyDescent="0.2">
      <c r="A358" s="135" t="s">
        <v>571</v>
      </c>
      <c r="B358" s="136">
        <v>44274</v>
      </c>
      <c r="C358" s="135" t="s">
        <v>572</v>
      </c>
      <c r="D358" s="251" t="s">
        <v>219</v>
      </c>
      <c r="E358" s="135" t="str">
        <f t="shared" si="30"/>
        <v>Leon</v>
      </c>
      <c r="F358" s="135" t="str">
        <f t="shared" si="31"/>
        <v>Krauze</v>
      </c>
      <c r="G358" s="135" t="str">
        <f t="shared" si="32"/>
        <v>Men Seniors</v>
      </c>
      <c r="H358" s="135" t="str">
        <f t="shared" si="33"/>
        <v>Henties Bay</v>
      </c>
      <c r="I358" s="174"/>
      <c r="J358" s="172" t="s">
        <v>376</v>
      </c>
      <c r="K358" s="174">
        <v>126</v>
      </c>
      <c r="L358" s="173">
        <f t="shared" si="34"/>
        <v>9.6</v>
      </c>
      <c r="M358" s="173">
        <f t="shared" si="35"/>
        <v>9.6</v>
      </c>
    </row>
    <row r="359" spans="1:13" ht="13.5" hidden="1" customHeight="1" x14ac:dyDescent="0.25">
      <c r="A359" s="135" t="s">
        <v>544</v>
      </c>
      <c r="B359" s="136">
        <v>44273</v>
      </c>
      <c r="C359" s="135" t="s">
        <v>545</v>
      </c>
      <c r="D359" s="272" t="s">
        <v>554</v>
      </c>
      <c r="E359" s="135" t="str">
        <f t="shared" si="30"/>
        <v>Duan</v>
      </c>
      <c r="F359" s="135" t="str">
        <f t="shared" si="31"/>
        <v>Kotze</v>
      </c>
      <c r="G359" s="135" t="str">
        <f t="shared" si="32"/>
        <v>Men Seniors</v>
      </c>
      <c r="H359" s="135" t="str">
        <f t="shared" si="33"/>
        <v>Okahandja</v>
      </c>
      <c r="I359" s="174"/>
      <c r="J359" s="174" t="s">
        <v>376</v>
      </c>
      <c r="K359" s="174">
        <v>125</v>
      </c>
      <c r="L359" s="173">
        <f t="shared" si="34"/>
        <v>9.3000000000000007</v>
      </c>
      <c r="M359" s="173">
        <f t="shared" si="35"/>
        <v>9.3000000000000007</v>
      </c>
    </row>
    <row r="360" spans="1:13" hidden="1" x14ac:dyDescent="0.2">
      <c r="A360" s="135" t="s">
        <v>544</v>
      </c>
      <c r="B360" s="136">
        <v>44273</v>
      </c>
      <c r="C360" s="135" t="s">
        <v>545</v>
      </c>
      <c r="D360" s="251" t="s">
        <v>269</v>
      </c>
      <c r="E360" s="135" t="str">
        <f t="shared" si="30"/>
        <v>Raymond</v>
      </c>
      <c r="F360" s="135" t="str">
        <f t="shared" si="31"/>
        <v>Duvenhage</v>
      </c>
      <c r="G360" s="135" t="str">
        <f t="shared" si="32"/>
        <v>Men Seniors</v>
      </c>
      <c r="H360" s="135" t="str">
        <f t="shared" si="33"/>
        <v>Walvis Bay</v>
      </c>
      <c r="I360" s="174"/>
      <c r="J360" s="174" t="s">
        <v>376</v>
      </c>
      <c r="K360" s="174">
        <v>125</v>
      </c>
      <c r="L360" s="173">
        <f t="shared" si="34"/>
        <v>9.3000000000000007</v>
      </c>
      <c r="M360" s="173">
        <f t="shared" si="35"/>
        <v>9.3000000000000007</v>
      </c>
    </row>
    <row r="361" spans="1:13" hidden="1" x14ac:dyDescent="0.2">
      <c r="A361" s="135" t="s">
        <v>573</v>
      </c>
      <c r="B361" s="136">
        <v>44275</v>
      </c>
      <c r="C361" s="135" t="s">
        <v>574</v>
      </c>
      <c r="D361" s="251" t="s">
        <v>211</v>
      </c>
      <c r="E361" s="135" t="str">
        <f t="shared" si="30"/>
        <v>Johan</v>
      </c>
      <c r="F361" s="135" t="str">
        <f t="shared" si="31"/>
        <v>Visser</v>
      </c>
      <c r="G361" s="135" t="str">
        <f t="shared" si="32"/>
        <v>Men Seniors</v>
      </c>
      <c r="H361" s="135" t="str">
        <f t="shared" si="33"/>
        <v>Mako</v>
      </c>
      <c r="I361" s="174"/>
      <c r="J361" s="174" t="s">
        <v>376</v>
      </c>
      <c r="K361" s="174">
        <v>125</v>
      </c>
      <c r="L361" s="173">
        <f t="shared" si="34"/>
        <v>9.3000000000000007</v>
      </c>
      <c r="M361" s="173">
        <f t="shared" si="35"/>
        <v>9.3000000000000007</v>
      </c>
    </row>
    <row r="362" spans="1:13" hidden="1" x14ac:dyDescent="0.2">
      <c r="A362" s="135" t="s">
        <v>571</v>
      </c>
      <c r="B362" s="136">
        <v>44274</v>
      </c>
      <c r="C362" s="135" t="s">
        <v>572</v>
      </c>
      <c r="D362" s="251" t="s">
        <v>263</v>
      </c>
      <c r="E362" s="135" t="str">
        <f t="shared" si="30"/>
        <v>Henri</v>
      </c>
      <c r="F362" s="135" t="str">
        <f t="shared" si="31"/>
        <v>Snyman</v>
      </c>
      <c r="G362" s="135" t="str">
        <f t="shared" si="32"/>
        <v>Men Seniors</v>
      </c>
      <c r="H362" s="135" t="str">
        <f t="shared" si="33"/>
        <v>Penguin</v>
      </c>
      <c r="I362" s="174"/>
      <c r="J362" s="172" t="s">
        <v>377</v>
      </c>
      <c r="K362" s="174">
        <v>130</v>
      </c>
      <c r="L362" s="173">
        <f t="shared" si="34"/>
        <v>9.3000000000000007</v>
      </c>
      <c r="M362" s="173">
        <f t="shared" si="35"/>
        <v>9.3000000000000007</v>
      </c>
    </row>
    <row r="363" spans="1:13" hidden="1" x14ac:dyDescent="0.2">
      <c r="A363" s="135" t="s">
        <v>544</v>
      </c>
      <c r="B363" s="136">
        <v>44273</v>
      </c>
      <c r="C363" s="135" t="s">
        <v>545</v>
      </c>
      <c r="D363" s="251" t="s">
        <v>321</v>
      </c>
      <c r="E363" s="135" t="str">
        <f t="shared" si="30"/>
        <v>Martin</v>
      </c>
      <c r="F363" s="135" t="str">
        <f t="shared" si="31"/>
        <v>Cordier</v>
      </c>
      <c r="G363" s="135" t="str">
        <f t="shared" si="32"/>
        <v>Men Seniors</v>
      </c>
      <c r="H363" s="135" t="str">
        <f t="shared" si="33"/>
        <v>Walvis Bay</v>
      </c>
      <c r="I363" s="174"/>
      <c r="J363" s="172" t="s">
        <v>392</v>
      </c>
      <c r="K363" s="174">
        <v>101</v>
      </c>
      <c r="L363" s="173">
        <f t="shared" si="34"/>
        <v>9.1</v>
      </c>
      <c r="M363" s="173">
        <f t="shared" si="35"/>
        <v>9.1</v>
      </c>
    </row>
    <row r="364" spans="1:13" hidden="1" x14ac:dyDescent="0.2">
      <c r="A364" s="135" t="s">
        <v>571</v>
      </c>
      <c r="B364" s="136">
        <v>44274</v>
      </c>
      <c r="C364" s="135" t="s">
        <v>572</v>
      </c>
      <c r="D364" s="251" t="s">
        <v>270</v>
      </c>
      <c r="E364" s="135" t="str">
        <f t="shared" si="30"/>
        <v>Org</v>
      </c>
      <c r="F364" s="135" t="str">
        <f t="shared" si="31"/>
        <v>Van Rensburg</v>
      </c>
      <c r="G364" s="135" t="str">
        <f t="shared" si="32"/>
        <v>Men Seniors</v>
      </c>
      <c r="H364" s="135" t="str">
        <f t="shared" si="33"/>
        <v>Otjiwarongo</v>
      </c>
      <c r="I364" s="174"/>
      <c r="J364" s="172" t="s">
        <v>376</v>
      </c>
      <c r="K364" s="174">
        <v>124</v>
      </c>
      <c r="L364" s="173">
        <f t="shared" si="34"/>
        <v>9.1</v>
      </c>
      <c r="M364" s="173">
        <f t="shared" si="35"/>
        <v>9.1</v>
      </c>
    </row>
    <row r="365" spans="1:13" hidden="1" x14ac:dyDescent="0.2">
      <c r="A365" s="135" t="s">
        <v>571</v>
      </c>
      <c r="B365" s="136">
        <v>44274</v>
      </c>
      <c r="C365" s="135" t="s">
        <v>572</v>
      </c>
      <c r="D365" s="251" t="s">
        <v>275</v>
      </c>
      <c r="E365" s="135" t="str">
        <f t="shared" si="30"/>
        <v>Andries</v>
      </c>
      <c r="F365" s="135" t="str">
        <f t="shared" si="31"/>
        <v>Burger</v>
      </c>
      <c r="G365" s="135" t="str">
        <f t="shared" si="32"/>
        <v>Men Seniors</v>
      </c>
      <c r="H365" s="135" t="str">
        <f t="shared" si="33"/>
        <v>Atlantic Angling Club</v>
      </c>
      <c r="I365" s="174"/>
      <c r="J365" s="172" t="s">
        <v>376</v>
      </c>
      <c r="K365" s="174">
        <v>124</v>
      </c>
      <c r="L365" s="173">
        <f t="shared" si="34"/>
        <v>9.1</v>
      </c>
      <c r="M365" s="173">
        <f t="shared" si="35"/>
        <v>9.1</v>
      </c>
    </row>
    <row r="366" spans="1:13" hidden="1" x14ac:dyDescent="0.2">
      <c r="A366" s="135" t="s">
        <v>571</v>
      </c>
      <c r="B366" s="136">
        <v>44274</v>
      </c>
      <c r="C366" s="135" t="s">
        <v>572</v>
      </c>
      <c r="D366" s="251" t="s">
        <v>406</v>
      </c>
      <c r="E366" s="135" t="str">
        <f t="shared" si="30"/>
        <v>Lydia</v>
      </c>
      <c r="F366" s="135" t="str">
        <f t="shared" si="31"/>
        <v>Cilliers</v>
      </c>
      <c r="G366" s="135" t="str">
        <f t="shared" si="32"/>
        <v>Ladies Senior</v>
      </c>
      <c r="H366" s="135" t="str">
        <f t="shared" si="33"/>
        <v>Benguella</v>
      </c>
      <c r="I366" s="174"/>
      <c r="J366" s="174" t="s">
        <v>376</v>
      </c>
      <c r="K366" s="174">
        <v>144</v>
      </c>
      <c r="L366" s="173">
        <f t="shared" si="34"/>
        <v>15.1</v>
      </c>
      <c r="M366" s="173">
        <f t="shared" si="35"/>
        <v>15.1</v>
      </c>
    </row>
    <row r="367" spans="1:13" hidden="1" x14ac:dyDescent="0.2">
      <c r="A367" s="135" t="s">
        <v>544</v>
      </c>
      <c r="B367" s="136">
        <v>44273</v>
      </c>
      <c r="C367" s="135" t="s">
        <v>545</v>
      </c>
      <c r="D367" s="273" t="s">
        <v>322</v>
      </c>
      <c r="E367" s="135" t="str">
        <f t="shared" si="30"/>
        <v>Karmen</v>
      </c>
      <c r="F367" s="135" t="str">
        <f t="shared" si="31"/>
        <v>Mynhardt</v>
      </c>
      <c r="G367" s="135" t="str">
        <f t="shared" si="32"/>
        <v>Ladies Senior</v>
      </c>
      <c r="H367" s="135" t="str">
        <f t="shared" si="33"/>
        <v>Atlantic Angling Club</v>
      </c>
      <c r="I367" s="174"/>
      <c r="J367" s="172" t="s">
        <v>376</v>
      </c>
      <c r="K367" s="174">
        <v>143</v>
      </c>
      <c r="L367" s="173">
        <f t="shared" si="34"/>
        <v>14.8</v>
      </c>
      <c r="M367" s="173">
        <f t="shared" si="35"/>
        <v>14.8</v>
      </c>
    </row>
    <row r="368" spans="1:13" hidden="1" x14ac:dyDescent="0.2">
      <c r="A368" s="135" t="s">
        <v>571</v>
      </c>
      <c r="B368" s="136">
        <v>44274</v>
      </c>
      <c r="C368" s="135" t="s">
        <v>572</v>
      </c>
      <c r="D368" s="251" t="s">
        <v>219</v>
      </c>
      <c r="E368" s="135" t="str">
        <f t="shared" si="30"/>
        <v>Leon</v>
      </c>
      <c r="F368" s="135" t="str">
        <f t="shared" si="31"/>
        <v>Krauze</v>
      </c>
      <c r="G368" s="135" t="str">
        <f t="shared" si="32"/>
        <v>Men Seniors</v>
      </c>
      <c r="H368" s="135" t="str">
        <f t="shared" si="33"/>
        <v>Henties Bay</v>
      </c>
      <c r="I368" s="174"/>
      <c r="J368" s="172" t="s">
        <v>376</v>
      </c>
      <c r="K368" s="174">
        <v>124</v>
      </c>
      <c r="L368" s="173">
        <f t="shared" si="34"/>
        <v>9.1</v>
      </c>
      <c r="M368" s="173">
        <f t="shared" si="35"/>
        <v>9.1</v>
      </c>
    </row>
    <row r="369" spans="1:13" hidden="1" x14ac:dyDescent="0.2">
      <c r="A369" s="135" t="s">
        <v>571</v>
      </c>
      <c r="B369" s="136">
        <v>44274</v>
      </c>
      <c r="C369" s="135" t="s">
        <v>572</v>
      </c>
      <c r="D369" s="251" t="s">
        <v>250</v>
      </c>
      <c r="E369" s="135" t="str">
        <f t="shared" si="30"/>
        <v>Elaine</v>
      </c>
      <c r="F369" s="135" t="str">
        <f t="shared" si="31"/>
        <v>Vorster</v>
      </c>
      <c r="G369" s="135" t="str">
        <f t="shared" si="32"/>
        <v>Ladies Senior</v>
      </c>
      <c r="H369" s="135" t="str">
        <f t="shared" si="33"/>
        <v>Henties Bay</v>
      </c>
      <c r="I369" s="174"/>
      <c r="J369" s="174" t="s">
        <v>376</v>
      </c>
      <c r="K369" s="174">
        <v>143</v>
      </c>
      <c r="L369" s="173">
        <f t="shared" si="34"/>
        <v>14.8</v>
      </c>
      <c r="M369" s="173">
        <f t="shared" si="35"/>
        <v>14.8</v>
      </c>
    </row>
    <row r="370" spans="1:13" x14ac:dyDescent="0.2">
      <c r="A370" s="135" t="s">
        <v>571</v>
      </c>
      <c r="B370" s="136">
        <v>44274</v>
      </c>
      <c r="C370" s="135" t="s">
        <v>572</v>
      </c>
      <c r="D370" s="251" t="s">
        <v>250</v>
      </c>
      <c r="E370" s="135" t="str">
        <f t="shared" si="30"/>
        <v>Elaine</v>
      </c>
      <c r="F370" s="135" t="str">
        <f t="shared" si="31"/>
        <v>Vorster</v>
      </c>
      <c r="G370" s="135" t="str">
        <f t="shared" si="32"/>
        <v>Ladies Senior</v>
      </c>
      <c r="H370" s="135" t="str">
        <f t="shared" si="33"/>
        <v>Henties Bay</v>
      </c>
      <c r="I370" s="174" t="s">
        <v>19</v>
      </c>
      <c r="J370" s="174"/>
      <c r="K370" s="174">
        <v>110</v>
      </c>
      <c r="L370" s="173">
        <f t="shared" si="34"/>
        <v>14.1</v>
      </c>
      <c r="M370" s="173">
        <f t="shared" si="35"/>
        <v>14.1</v>
      </c>
    </row>
    <row r="371" spans="1:13" hidden="1" x14ac:dyDescent="0.2">
      <c r="A371" s="135" t="s">
        <v>573</v>
      </c>
      <c r="B371" s="136">
        <v>44275</v>
      </c>
      <c r="C371" s="135" t="s">
        <v>574</v>
      </c>
      <c r="D371" s="251" t="s">
        <v>217</v>
      </c>
      <c r="E371" s="135" t="str">
        <f t="shared" si="30"/>
        <v>Emil</v>
      </c>
      <c r="F371" s="135" t="str">
        <f t="shared" si="31"/>
        <v>Prinsloo</v>
      </c>
      <c r="G371" s="135" t="str">
        <f t="shared" si="32"/>
        <v>Men Seniors</v>
      </c>
      <c r="H371" s="135" t="str">
        <f t="shared" si="33"/>
        <v>Orca Angling Club</v>
      </c>
      <c r="I371" s="174"/>
      <c r="J371" s="172" t="s">
        <v>376</v>
      </c>
      <c r="K371" s="174">
        <v>124</v>
      </c>
      <c r="L371" s="173">
        <f t="shared" si="34"/>
        <v>9.1</v>
      </c>
      <c r="M371" s="173">
        <f t="shared" si="35"/>
        <v>9.1</v>
      </c>
    </row>
    <row r="372" spans="1:13" hidden="1" x14ac:dyDescent="0.2">
      <c r="A372" s="135" t="s">
        <v>573</v>
      </c>
      <c r="B372" s="136">
        <v>44275</v>
      </c>
      <c r="C372" s="135" t="s">
        <v>574</v>
      </c>
      <c r="D372" s="251" t="s">
        <v>244</v>
      </c>
      <c r="E372" s="135" t="str">
        <f t="shared" si="30"/>
        <v>Lindie</v>
      </c>
      <c r="F372" s="135" t="str">
        <f t="shared" si="31"/>
        <v>Krauze</v>
      </c>
      <c r="G372" s="135" t="str">
        <f t="shared" si="32"/>
        <v>Ladies Senior</v>
      </c>
      <c r="H372" s="135" t="str">
        <f t="shared" si="33"/>
        <v>Henties Bay</v>
      </c>
      <c r="I372" s="174"/>
      <c r="J372" s="174" t="s">
        <v>376</v>
      </c>
      <c r="K372" s="174">
        <v>137</v>
      </c>
      <c r="L372" s="173">
        <f t="shared" si="34"/>
        <v>12.8</v>
      </c>
      <c r="M372" s="173">
        <f t="shared" si="35"/>
        <v>12.8</v>
      </c>
    </row>
    <row r="373" spans="1:13" hidden="1" x14ac:dyDescent="0.2">
      <c r="A373" s="135" t="s">
        <v>544</v>
      </c>
      <c r="B373" s="136">
        <v>44273</v>
      </c>
      <c r="C373" s="135" t="s">
        <v>545</v>
      </c>
      <c r="D373" s="273" t="s">
        <v>429</v>
      </c>
      <c r="E373" s="135" t="str">
        <f t="shared" si="30"/>
        <v>Annelien</v>
      </c>
      <c r="F373" s="135" t="str">
        <f t="shared" si="31"/>
        <v>Langenstrassen</v>
      </c>
      <c r="G373" s="135" t="str">
        <f t="shared" si="32"/>
        <v>Ladies Senior</v>
      </c>
      <c r="H373" s="135" t="str">
        <f t="shared" si="33"/>
        <v>Penguin</v>
      </c>
      <c r="I373" s="174"/>
      <c r="J373" s="172" t="s">
        <v>376</v>
      </c>
      <c r="K373" s="174">
        <v>136</v>
      </c>
      <c r="L373" s="173">
        <f t="shared" si="34"/>
        <v>12.4</v>
      </c>
      <c r="M373" s="173">
        <f t="shared" si="35"/>
        <v>12.4</v>
      </c>
    </row>
    <row r="374" spans="1:13" ht="13.5" hidden="1" customHeight="1" x14ac:dyDescent="0.25">
      <c r="A374" s="135" t="s">
        <v>544</v>
      </c>
      <c r="B374" s="136">
        <v>44273</v>
      </c>
      <c r="C374" s="135" t="s">
        <v>545</v>
      </c>
      <c r="D374" s="272" t="s">
        <v>450</v>
      </c>
      <c r="E374" s="135" t="str">
        <f t="shared" si="30"/>
        <v>Maryna</v>
      </c>
      <c r="F374" s="135" t="str">
        <f t="shared" si="31"/>
        <v>Viljoen</v>
      </c>
      <c r="G374" s="135" t="str">
        <f t="shared" si="32"/>
        <v>Ladies Senior</v>
      </c>
      <c r="H374" s="135" t="str">
        <f t="shared" si="33"/>
        <v>Steenbras</v>
      </c>
      <c r="I374" s="174"/>
      <c r="J374" s="174" t="s">
        <v>376</v>
      </c>
      <c r="K374" s="174">
        <v>134</v>
      </c>
      <c r="L374" s="173">
        <f t="shared" si="34"/>
        <v>11.8</v>
      </c>
      <c r="M374" s="173">
        <f t="shared" si="35"/>
        <v>11.8</v>
      </c>
    </row>
    <row r="375" spans="1:13" hidden="1" x14ac:dyDescent="0.2">
      <c r="A375" s="135" t="s">
        <v>544</v>
      </c>
      <c r="B375" s="136">
        <v>44273</v>
      </c>
      <c r="C375" s="135" t="s">
        <v>545</v>
      </c>
      <c r="D375" s="273" t="s">
        <v>322</v>
      </c>
      <c r="E375" s="135" t="str">
        <f t="shared" si="30"/>
        <v>Karmen</v>
      </c>
      <c r="F375" s="135" t="str">
        <f t="shared" si="31"/>
        <v>Mynhardt</v>
      </c>
      <c r="G375" s="135" t="str">
        <f t="shared" si="32"/>
        <v>Ladies Senior</v>
      </c>
      <c r="H375" s="135" t="str">
        <f t="shared" si="33"/>
        <v>Atlantic Angling Club</v>
      </c>
      <c r="I375" s="174"/>
      <c r="J375" s="174" t="s">
        <v>376</v>
      </c>
      <c r="K375" s="174">
        <v>133</v>
      </c>
      <c r="L375" s="173">
        <f t="shared" si="34"/>
        <v>11.5</v>
      </c>
      <c r="M375" s="173">
        <f t="shared" si="35"/>
        <v>11.5</v>
      </c>
    </row>
    <row r="376" spans="1:13" ht="13.5" hidden="1" customHeight="1" x14ac:dyDescent="0.25">
      <c r="A376" s="135" t="s">
        <v>544</v>
      </c>
      <c r="B376" s="136">
        <v>44273</v>
      </c>
      <c r="C376" s="135" t="s">
        <v>545</v>
      </c>
      <c r="D376" s="272" t="s">
        <v>450</v>
      </c>
      <c r="E376" s="135" t="str">
        <f t="shared" si="30"/>
        <v>Maryna</v>
      </c>
      <c r="F376" s="135" t="str">
        <f t="shared" si="31"/>
        <v>Viljoen</v>
      </c>
      <c r="G376" s="135" t="str">
        <f t="shared" si="32"/>
        <v>Ladies Senior</v>
      </c>
      <c r="H376" s="135" t="str">
        <f t="shared" si="33"/>
        <v>Steenbras</v>
      </c>
      <c r="I376" s="174"/>
      <c r="J376" s="174" t="s">
        <v>376</v>
      </c>
      <c r="K376" s="174">
        <v>133</v>
      </c>
      <c r="L376" s="173">
        <f t="shared" si="34"/>
        <v>11.5</v>
      </c>
      <c r="M376" s="173">
        <f t="shared" si="35"/>
        <v>11.5</v>
      </c>
    </row>
    <row r="377" spans="1:13" ht="13.5" hidden="1" customHeight="1" x14ac:dyDescent="0.2">
      <c r="A377" s="135" t="s">
        <v>573</v>
      </c>
      <c r="B377" s="136">
        <v>44275</v>
      </c>
      <c r="C377" s="135" t="s">
        <v>574</v>
      </c>
      <c r="D377" s="251" t="s">
        <v>289</v>
      </c>
      <c r="E377" s="135" t="str">
        <f t="shared" si="30"/>
        <v>Louis</v>
      </c>
      <c r="F377" s="135" t="str">
        <f t="shared" si="31"/>
        <v>Arangies</v>
      </c>
      <c r="G377" s="135" t="str">
        <f t="shared" si="32"/>
        <v>Men Seniors</v>
      </c>
      <c r="H377" s="135" t="str">
        <f t="shared" si="33"/>
        <v>Benguella</v>
      </c>
      <c r="I377" s="174"/>
      <c r="J377" s="172" t="s">
        <v>376</v>
      </c>
      <c r="K377" s="174">
        <v>124</v>
      </c>
      <c r="L377" s="173">
        <f t="shared" si="34"/>
        <v>9.1</v>
      </c>
      <c r="M377" s="173">
        <f t="shared" si="35"/>
        <v>9.1</v>
      </c>
    </row>
    <row r="378" spans="1:13" ht="13.5" hidden="1" customHeight="1" x14ac:dyDescent="0.2">
      <c r="A378" s="135" t="s">
        <v>573</v>
      </c>
      <c r="B378" s="136">
        <v>44275</v>
      </c>
      <c r="C378" s="135" t="s">
        <v>574</v>
      </c>
      <c r="D378" s="251" t="s">
        <v>569</v>
      </c>
      <c r="E378" s="135" t="str">
        <f t="shared" si="30"/>
        <v>Terence</v>
      </c>
      <c r="F378" s="135" t="str">
        <f t="shared" si="31"/>
        <v>Clark</v>
      </c>
      <c r="G378" s="135" t="str">
        <f t="shared" si="32"/>
        <v>Men Seniors</v>
      </c>
      <c r="H378" s="135" t="str">
        <f t="shared" si="33"/>
        <v>Walvis Bay</v>
      </c>
      <c r="I378" s="174"/>
      <c r="J378" s="172" t="s">
        <v>376</v>
      </c>
      <c r="K378" s="174">
        <v>124</v>
      </c>
      <c r="L378" s="173">
        <f t="shared" si="34"/>
        <v>9.1</v>
      </c>
      <c r="M378" s="173">
        <f t="shared" si="35"/>
        <v>9.1</v>
      </c>
    </row>
    <row r="379" spans="1:13" hidden="1" x14ac:dyDescent="0.2">
      <c r="A379" s="135" t="s">
        <v>573</v>
      </c>
      <c r="B379" s="136">
        <v>44275</v>
      </c>
      <c r="C379" s="135" t="s">
        <v>574</v>
      </c>
      <c r="D379" s="251" t="s">
        <v>241</v>
      </c>
      <c r="E379" s="135" t="str">
        <f t="shared" si="30"/>
        <v>Andre</v>
      </c>
      <c r="F379" s="135" t="str">
        <f t="shared" si="31"/>
        <v>Aggenbag</v>
      </c>
      <c r="G379" s="135" t="str">
        <f t="shared" si="32"/>
        <v>Men Seniors</v>
      </c>
      <c r="H379" s="135" t="str">
        <f t="shared" si="33"/>
        <v>Welwitschia</v>
      </c>
      <c r="I379" s="174"/>
      <c r="J379" s="172" t="s">
        <v>376</v>
      </c>
      <c r="K379" s="174">
        <v>124</v>
      </c>
      <c r="L379" s="173">
        <f t="shared" si="34"/>
        <v>9.1</v>
      </c>
      <c r="M379" s="173">
        <f t="shared" si="35"/>
        <v>9.1</v>
      </c>
    </row>
    <row r="380" spans="1:13" hidden="1" x14ac:dyDescent="0.2">
      <c r="A380" s="135" t="s">
        <v>544</v>
      </c>
      <c r="B380" s="136">
        <v>44273</v>
      </c>
      <c r="C380" s="135" t="s">
        <v>545</v>
      </c>
      <c r="D380" s="273" t="s">
        <v>245</v>
      </c>
      <c r="E380" s="135" t="str">
        <f t="shared" si="30"/>
        <v>Stephan</v>
      </c>
      <c r="F380" s="135" t="str">
        <f t="shared" si="31"/>
        <v>Swanepoel</v>
      </c>
      <c r="G380" s="135" t="str">
        <f t="shared" si="32"/>
        <v>Men Seniors</v>
      </c>
      <c r="H380" s="135" t="str">
        <f t="shared" si="33"/>
        <v>Namib Park</v>
      </c>
      <c r="I380" s="174"/>
      <c r="J380" s="174" t="s">
        <v>377</v>
      </c>
      <c r="K380" s="174">
        <v>129</v>
      </c>
      <c r="L380" s="173">
        <f t="shared" si="34"/>
        <v>9</v>
      </c>
      <c r="M380" s="173">
        <f t="shared" si="35"/>
        <v>9</v>
      </c>
    </row>
    <row r="381" spans="1:13" hidden="1" x14ac:dyDescent="0.2">
      <c r="A381" s="135" t="s">
        <v>571</v>
      </c>
      <c r="B381" s="136">
        <v>44274</v>
      </c>
      <c r="C381" s="135" t="s">
        <v>572</v>
      </c>
      <c r="D381" s="251" t="s">
        <v>217</v>
      </c>
      <c r="E381" s="135" t="str">
        <f t="shared" si="30"/>
        <v>Emil</v>
      </c>
      <c r="F381" s="135" t="str">
        <f t="shared" si="31"/>
        <v>Prinsloo</v>
      </c>
      <c r="G381" s="135" t="str">
        <f t="shared" si="32"/>
        <v>Men Seniors</v>
      </c>
      <c r="H381" s="135" t="str">
        <f t="shared" si="33"/>
        <v>Orca Angling Club</v>
      </c>
      <c r="I381" s="174"/>
      <c r="J381" s="172" t="s">
        <v>376</v>
      </c>
      <c r="K381" s="174">
        <v>123</v>
      </c>
      <c r="L381" s="173">
        <f t="shared" si="34"/>
        <v>8.8000000000000007</v>
      </c>
      <c r="M381" s="173">
        <f t="shared" si="35"/>
        <v>8.8000000000000007</v>
      </c>
    </row>
    <row r="382" spans="1:13" hidden="1" x14ac:dyDescent="0.2">
      <c r="A382" s="135" t="s">
        <v>571</v>
      </c>
      <c r="B382" s="136">
        <v>44274</v>
      </c>
      <c r="C382" s="135" t="s">
        <v>572</v>
      </c>
      <c r="D382" s="251" t="s">
        <v>569</v>
      </c>
      <c r="E382" s="135" t="str">
        <f t="shared" si="30"/>
        <v>Terence</v>
      </c>
      <c r="F382" s="135" t="str">
        <f t="shared" si="31"/>
        <v>Clark</v>
      </c>
      <c r="G382" s="135" t="str">
        <f t="shared" si="32"/>
        <v>Men Seniors</v>
      </c>
      <c r="H382" s="135" t="str">
        <f t="shared" si="33"/>
        <v>Walvis Bay</v>
      </c>
      <c r="I382" s="174"/>
      <c r="J382" s="172" t="s">
        <v>376</v>
      </c>
      <c r="K382" s="174">
        <v>123</v>
      </c>
      <c r="L382" s="173">
        <f t="shared" si="34"/>
        <v>8.8000000000000007</v>
      </c>
      <c r="M382" s="173">
        <f t="shared" si="35"/>
        <v>8.8000000000000007</v>
      </c>
    </row>
    <row r="383" spans="1:13" hidden="1" x14ac:dyDescent="0.2">
      <c r="A383" s="135" t="s">
        <v>573</v>
      </c>
      <c r="B383" s="136">
        <v>44275</v>
      </c>
      <c r="C383" s="135" t="s">
        <v>574</v>
      </c>
      <c r="D383" s="251" t="s">
        <v>412</v>
      </c>
      <c r="E383" s="135" t="str">
        <f t="shared" si="30"/>
        <v>Johannes</v>
      </c>
      <c r="F383" s="135" t="str">
        <f t="shared" si="31"/>
        <v>Kotze</v>
      </c>
      <c r="G383" s="135" t="str">
        <f t="shared" si="32"/>
        <v>Men Seniors</v>
      </c>
      <c r="H383" s="135" t="str">
        <f t="shared" si="33"/>
        <v>Okahandja</v>
      </c>
      <c r="I383" s="174"/>
      <c r="J383" s="174" t="s">
        <v>376</v>
      </c>
      <c r="K383" s="174">
        <v>123</v>
      </c>
      <c r="L383" s="173">
        <f t="shared" si="34"/>
        <v>8.8000000000000007</v>
      </c>
      <c r="M383" s="173">
        <f t="shared" si="35"/>
        <v>8.8000000000000007</v>
      </c>
    </row>
    <row r="384" spans="1:13" hidden="1" x14ac:dyDescent="0.2">
      <c r="A384" s="135" t="s">
        <v>573</v>
      </c>
      <c r="B384" s="136">
        <v>44275</v>
      </c>
      <c r="C384" s="135" t="s">
        <v>574</v>
      </c>
      <c r="D384" s="251" t="s">
        <v>207</v>
      </c>
      <c r="E384" s="135" t="str">
        <f t="shared" si="30"/>
        <v>Andre</v>
      </c>
      <c r="F384" s="135" t="str">
        <f t="shared" si="31"/>
        <v>Coetzee</v>
      </c>
      <c r="G384" s="135" t="str">
        <f t="shared" si="32"/>
        <v>Men Seniors</v>
      </c>
      <c r="H384" s="135" t="str">
        <f t="shared" si="33"/>
        <v>Namib Park</v>
      </c>
      <c r="I384" s="174"/>
      <c r="J384" s="174" t="s">
        <v>376</v>
      </c>
      <c r="K384" s="174">
        <v>123</v>
      </c>
      <c r="L384" s="173">
        <f t="shared" si="34"/>
        <v>8.8000000000000007</v>
      </c>
      <c r="M384" s="173">
        <f t="shared" si="35"/>
        <v>8.8000000000000007</v>
      </c>
    </row>
    <row r="385" spans="1:13" hidden="1" x14ac:dyDescent="0.2">
      <c r="A385" s="135" t="s">
        <v>571</v>
      </c>
      <c r="B385" s="136">
        <v>44274</v>
      </c>
      <c r="C385" s="135" t="s">
        <v>572</v>
      </c>
      <c r="D385" s="251" t="s">
        <v>478</v>
      </c>
      <c r="E385" s="135" t="str">
        <f t="shared" si="30"/>
        <v>Adrian</v>
      </c>
      <c r="F385" s="135" t="str">
        <f t="shared" si="31"/>
        <v>Steenkamp</v>
      </c>
      <c r="G385" s="135" t="str">
        <f t="shared" si="32"/>
        <v>Men U/16</v>
      </c>
      <c r="H385" s="135" t="str">
        <f t="shared" si="33"/>
        <v>Benguella</v>
      </c>
      <c r="I385" s="174"/>
      <c r="J385" s="172" t="s">
        <v>376</v>
      </c>
      <c r="K385" s="174">
        <v>136</v>
      </c>
      <c r="L385" s="173">
        <f t="shared" si="34"/>
        <v>12.4</v>
      </c>
      <c r="M385" s="173">
        <f t="shared" si="35"/>
        <v>12.4</v>
      </c>
    </row>
    <row r="386" spans="1:13" hidden="1" x14ac:dyDescent="0.2">
      <c r="A386" s="135" t="s">
        <v>544</v>
      </c>
      <c r="B386" s="136">
        <v>44273</v>
      </c>
      <c r="C386" s="135" t="s">
        <v>545</v>
      </c>
      <c r="D386" s="273" t="s">
        <v>237</v>
      </c>
      <c r="E386" s="135" t="str">
        <f t="shared" ref="E386:E449" si="36">IF(D386="","",VLOOKUP(D386,Master,3,FALSE))</f>
        <v>Immo</v>
      </c>
      <c r="F386" s="135" t="str">
        <f t="shared" ref="F386:F449" si="37">IF(D386="","",VLOOKUP(D386,Master,4,FALSE))</f>
        <v>Dresselhaus</v>
      </c>
      <c r="G386" s="135" t="str">
        <f t="shared" ref="G386:G449" si="38">IF(D386="","",VLOOKUP(D386,Master,5,FALSE))</f>
        <v>Men Seniors</v>
      </c>
      <c r="H386" s="135" t="str">
        <f t="shared" ref="H386:H449" si="39">IF(D386="","",VLOOKUP(D386,Master,2,FALSE))</f>
        <v>Orca Angling Club</v>
      </c>
      <c r="I386" s="174"/>
      <c r="J386" s="172" t="s">
        <v>376</v>
      </c>
      <c r="K386" s="174">
        <v>122</v>
      </c>
      <c r="L386" s="173">
        <f t="shared" ref="L386:L449" si="40">IF(K386="","",IF(I386="",ROUND(HLOOKUP(J386,kgList,K386,FALSE),1),ROUND(HLOOKUP(I386,kgList,K386,FALSE),1)))</f>
        <v>8.6</v>
      </c>
      <c r="M386" s="173">
        <f t="shared" ref="M386:M449" si="41">IF(L386="","",IF(COUNTA(I386:J386)&gt;1,"Edible or Inedible",IF(COUNTA(I386)=1,L386*1,IF(COUNTA(J386)=1,L386*1,"ERROR"))))</f>
        <v>8.6</v>
      </c>
    </row>
    <row r="387" spans="1:13" ht="13.5" hidden="1" customHeight="1" x14ac:dyDescent="0.2">
      <c r="A387" s="135" t="s">
        <v>544</v>
      </c>
      <c r="B387" s="136">
        <v>44273</v>
      </c>
      <c r="C387" s="135" t="s">
        <v>545</v>
      </c>
      <c r="D387" s="273" t="s">
        <v>465</v>
      </c>
      <c r="E387" s="135" t="str">
        <f t="shared" si="36"/>
        <v>Willem</v>
      </c>
      <c r="F387" s="135" t="str">
        <f t="shared" si="37"/>
        <v>Schickerling</v>
      </c>
      <c r="G387" s="135" t="str">
        <f t="shared" si="38"/>
        <v>Men Seniors</v>
      </c>
      <c r="H387" s="135" t="str">
        <f t="shared" si="39"/>
        <v>Orca Angling Club</v>
      </c>
      <c r="I387" s="174"/>
      <c r="J387" s="172" t="s">
        <v>376</v>
      </c>
      <c r="K387" s="174">
        <v>122</v>
      </c>
      <c r="L387" s="173">
        <f t="shared" si="40"/>
        <v>8.6</v>
      </c>
      <c r="M387" s="173">
        <f t="shared" si="41"/>
        <v>8.6</v>
      </c>
    </row>
    <row r="388" spans="1:13" hidden="1" x14ac:dyDescent="0.2">
      <c r="A388" s="135" t="s">
        <v>544</v>
      </c>
      <c r="B388" s="136">
        <v>44273</v>
      </c>
      <c r="C388" s="135" t="s">
        <v>545</v>
      </c>
      <c r="D388" s="273" t="s">
        <v>463</v>
      </c>
      <c r="E388" s="135" t="str">
        <f t="shared" si="36"/>
        <v>Johan</v>
      </c>
      <c r="F388" s="135" t="str">
        <f t="shared" si="37"/>
        <v>Van Niekerk</v>
      </c>
      <c r="G388" s="135" t="str">
        <f t="shared" si="38"/>
        <v>Men Seniors</v>
      </c>
      <c r="H388" s="135" t="str">
        <f t="shared" si="39"/>
        <v>Namib Park</v>
      </c>
      <c r="I388" s="174"/>
      <c r="J388" s="174" t="s">
        <v>376</v>
      </c>
      <c r="K388" s="174">
        <v>122</v>
      </c>
      <c r="L388" s="173">
        <f t="shared" si="40"/>
        <v>8.6</v>
      </c>
      <c r="M388" s="173">
        <f t="shared" si="41"/>
        <v>8.6</v>
      </c>
    </row>
    <row r="389" spans="1:13" hidden="1" x14ac:dyDescent="0.25">
      <c r="A389" s="135" t="s">
        <v>544</v>
      </c>
      <c r="B389" s="136">
        <v>44273</v>
      </c>
      <c r="C389" s="135" t="s">
        <v>545</v>
      </c>
      <c r="D389" s="272" t="s">
        <v>204</v>
      </c>
      <c r="E389" s="135" t="str">
        <f t="shared" si="36"/>
        <v>Philip</v>
      </c>
      <c r="F389" s="135" t="str">
        <f t="shared" si="37"/>
        <v>Swartz</v>
      </c>
      <c r="G389" s="135" t="str">
        <f t="shared" si="38"/>
        <v>Men U/16</v>
      </c>
      <c r="H389" s="135" t="str">
        <f t="shared" si="39"/>
        <v>Mako</v>
      </c>
      <c r="I389" s="174"/>
      <c r="J389" s="172" t="s">
        <v>376</v>
      </c>
      <c r="K389" s="174">
        <v>135</v>
      </c>
      <c r="L389" s="173">
        <f t="shared" si="40"/>
        <v>12.1</v>
      </c>
      <c r="M389" s="173">
        <f t="shared" si="41"/>
        <v>12.1</v>
      </c>
    </row>
    <row r="390" spans="1:13" ht="13.5" hidden="1" customHeight="1" x14ac:dyDescent="0.25">
      <c r="A390" s="135" t="s">
        <v>544</v>
      </c>
      <c r="B390" s="136">
        <v>44273</v>
      </c>
      <c r="C390" s="135" t="s">
        <v>545</v>
      </c>
      <c r="D390" s="272" t="s">
        <v>260</v>
      </c>
      <c r="E390" s="135" t="str">
        <f t="shared" si="36"/>
        <v>Grant</v>
      </c>
      <c r="F390" s="135" t="str">
        <f t="shared" si="37"/>
        <v>Knight</v>
      </c>
      <c r="G390" s="135" t="str">
        <f t="shared" si="38"/>
        <v>Men Seniors</v>
      </c>
      <c r="H390" s="135" t="str">
        <f t="shared" si="39"/>
        <v>Penguin</v>
      </c>
      <c r="I390" s="174"/>
      <c r="J390" s="172" t="s">
        <v>376</v>
      </c>
      <c r="K390" s="174">
        <v>122</v>
      </c>
      <c r="L390" s="173">
        <f t="shared" si="40"/>
        <v>8.6</v>
      </c>
      <c r="M390" s="173">
        <f t="shared" si="41"/>
        <v>8.6</v>
      </c>
    </row>
    <row r="391" spans="1:13" hidden="1" x14ac:dyDescent="0.2">
      <c r="A391" s="135" t="s">
        <v>571</v>
      </c>
      <c r="B391" s="136">
        <v>44274</v>
      </c>
      <c r="C391" s="135" t="s">
        <v>572</v>
      </c>
      <c r="D391" s="251" t="s">
        <v>455</v>
      </c>
      <c r="E391" s="135" t="str">
        <f t="shared" si="36"/>
        <v>Sven</v>
      </c>
      <c r="F391" s="135" t="str">
        <f t="shared" si="37"/>
        <v>Welzig</v>
      </c>
      <c r="G391" s="135" t="str">
        <f t="shared" si="38"/>
        <v>Men U/16</v>
      </c>
      <c r="H391" s="135" t="str">
        <f t="shared" si="39"/>
        <v>Atlantic Angling Club</v>
      </c>
      <c r="I391" s="174"/>
      <c r="J391" s="172" t="s">
        <v>376</v>
      </c>
      <c r="K391" s="174">
        <v>135</v>
      </c>
      <c r="L391" s="173">
        <f t="shared" si="40"/>
        <v>12.1</v>
      </c>
      <c r="M391" s="173">
        <f t="shared" si="41"/>
        <v>12.1</v>
      </c>
    </row>
    <row r="392" spans="1:13" hidden="1" x14ac:dyDescent="0.2">
      <c r="A392" s="135" t="s">
        <v>571</v>
      </c>
      <c r="B392" s="136">
        <v>44274</v>
      </c>
      <c r="C392" s="135" t="s">
        <v>572</v>
      </c>
      <c r="D392" s="251" t="s">
        <v>226</v>
      </c>
      <c r="E392" s="135" t="str">
        <f t="shared" si="36"/>
        <v>Herbert</v>
      </c>
      <c r="F392" s="135" t="str">
        <f t="shared" si="37"/>
        <v>Van Niekerk</v>
      </c>
      <c r="G392" s="135" t="str">
        <f t="shared" si="38"/>
        <v>Men Seniors</v>
      </c>
      <c r="H392" s="135" t="str">
        <f t="shared" si="39"/>
        <v>Seagull Angling Club Coastal</v>
      </c>
      <c r="I392" s="174"/>
      <c r="J392" s="174" t="s">
        <v>376</v>
      </c>
      <c r="K392" s="174">
        <v>122</v>
      </c>
      <c r="L392" s="173">
        <f t="shared" si="40"/>
        <v>8.6</v>
      </c>
      <c r="M392" s="173">
        <f t="shared" si="41"/>
        <v>8.6</v>
      </c>
    </row>
    <row r="393" spans="1:13" hidden="1" x14ac:dyDescent="0.2">
      <c r="A393" s="135" t="s">
        <v>571</v>
      </c>
      <c r="B393" s="136">
        <v>44274</v>
      </c>
      <c r="C393" s="135" t="s">
        <v>572</v>
      </c>
      <c r="D393" s="251" t="s">
        <v>230</v>
      </c>
      <c r="E393" s="135" t="str">
        <f t="shared" si="36"/>
        <v>Simen</v>
      </c>
      <c r="F393" s="135" t="str">
        <f t="shared" si="37"/>
        <v>Andersen</v>
      </c>
      <c r="G393" s="135" t="str">
        <f t="shared" si="38"/>
        <v>Men Seniors</v>
      </c>
      <c r="H393" s="135" t="str">
        <f t="shared" si="39"/>
        <v>Henties Bay</v>
      </c>
      <c r="I393" s="174"/>
      <c r="J393" s="174" t="s">
        <v>376</v>
      </c>
      <c r="K393" s="174">
        <v>122</v>
      </c>
      <c r="L393" s="173">
        <f t="shared" si="40"/>
        <v>8.6</v>
      </c>
      <c r="M393" s="173">
        <f t="shared" si="41"/>
        <v>8.6</v>
      </c>
    </row>
    <row r="394" spans="1:13" hidden="1" x14ac:dyDescent="0.2">
      <c r="A394" s="135" t="s">
        <v>573</v>
      </c>
      <c r="B394" s="136">
        <v>44275</v>
      </c>
      <c r="C394" s="135" t="s">
        <v>574</v>
      </c>
      <c r="D394" s="251" t="s">
        <v>222</v>
      </c>
      <c r="E394" s="135" t="str">
        <f t="shared" si="36"/>
        <v>Alec</v>
      </c>
      <c r="F394" s="135" t="str">
        <f t="shared" si="37"/>
        <v>Landers</v>
      </c>
      <c r="G394" s="135" t="str">
        <f t="shared" si="38"/>
        <v>Men Seniors</v>
      </c>
      <c r="H394" s="135" t="str">
        <f t="shared" si="39"/>
        <v>Orca Angling Club</v>
      </c>
      <c r="I394" s="174"/>
      <c r="J394" s="174" t="s">
        <v>376</v>
      </c>
      <c r="K394" s="174">
        <v>122</v>
      </c>
      <c r="L394" s="173">
        <f t="shared" si="40"/>
        <v>8.6</v>
      </c>
      <c r="M394" s="173">
        <f t="shared" si="41"/>
        <v>8.6</v>
      </c>
    </row>
    <row r="395" spans="1:13" hidden="1" x14ac:dyDescent="0.2">
      <c r="A395" s="135" t="s">
        <v>573</v>
      </c>
      <c r="B395" s="136">
        <v>44275</v>
      </c>
      <c r="C395" s="135" t="s">
        <v>574</v>
      </c>
      <c r="D395" s="251" t="s">
        <v>410</v>
      </c>
      <c r="E395" s="135" t="str">
        <f t="shared" si="36"/>
        <v>Hannes</v>
      </c>
      <c r="F395" s="135" t="str">
        <f t="shared" si="37"/>
        <v>DeHaast</v>
      </c>
      <c r="G395" s="135" t="str">
        <f t="shared" si="38"/>
        <v>Men Seniors</v>
      </c>
      <c r="H395" s="135" t="str">
        <f t="shared" si="39"/>
        <v>Otjiwarongo</v>
      </c>
      <c r="I395" s="174"/>
      <c r="J395" s="174" t="s">
        <v>376</v>
      </c>
      <c r="K395" s="174">
        <v>122</v>
      </c>
      <c r="L395" s="173">
        <f t="shared" si="40"/>
        <v>8.6</v>
      </c>
      <c r="M395" s="173">
        <f t="shared" si="41"/>
        <v>8.6</v>
      </c>
    </row>
    <row r="396" spans="1:13" hidden="1" x14ac:dyDescent="0.2">
      <c r="A396" s="135" t="s">
        <v>571</v>
      </c>
      <c r="B396" s="136">
        <v>44274</v>
      </c>
      <c r="C396" s="135" t="s">
        <v>572</v>
      </c>
      <c r="D396" s="251" t="s">
        <v>207</v>
      </c>
      <c r="E396" s="135" t="str">
        <f t="shared" si="36"/>
        <v>Andre</v>
      </c>
      <c r="F396" s="135" t="str">
        <f t="shared" si="37"/>
        <v>Coetzee</v>
      </c>
      <c r="G396" s="135" t="str">
        <f t="shared" si="38"/>
        <v>Men Seniors</v>
      </c>
      <c r="H396" s="135" t="str">
        <f t="shared" si="39"/>
        <v>Namib Park</v>
      </c>
      <c r="I396" s="174"/>
      <c r="J396" s="174" t="s">
        <v>377</v>
      </c>
      <c r="K396" s="174">
        <v>127</v>
      </c>
      <c r="L396" s="173">
        <f t="shared" si="40"/>
        <v>8.5</v>
      </c>
      <c r="M396" s="173">
        <f t="shared" si="41"/>
        <v>8.5</v>
      </c>
    </row>
    <row r="397" spans="1:13" hidden="1" x14ac:dyDescent="0.2">
      <c r="A397" s="135" t="s">
        <v>571</v>
      </c>
      <c r="B397" s="136">
        <v>44274</v>
      </c>
      <c r="C397" s="135" t="s">
        <v>572</v>
      </c>
      <c r="D397" s="251" t="s">
        <v>245</v>
      </c>
      <c r="E397" s="135" t="str">
        <f t="shared" si="36"/>
        <v>Stephan</v>
      </c>
      <c r="F397" s="135" t="str">
        <f t="shared" si="37"/>
        <v>Swanepoel</v>
      </c>
      <c r="G397" s="135" t="str">
        <f t="shared" si="38"/>
        <v>Men Seniors</v>
      </c>
      <c r="H397" s="135" t="str">
        <f t="shared" si="39"/>
        <v>Namib Park</v>
      </c>
      <c r="I397" s="174"/>
      <c r="J397" s="174" t="s">
        <v>377</v>
      </c>
      <c r="K397" s="174">
        <v>127</v>
      </c>
      <c r="L397" s="173">
        <f t="shared" si="40"/>
        <v>8.5</v>
      </c>
      <c r="M397" s="173">
        <f t="shared" si="41"/>
        <v>8.5</v>
      </c>
    </row>
    <row r="398" spans="1:13" x14ac:dyDescent="0.2">
      <c r="A398" s="135" t="s">
        <v>573</v>
      </c>
      <c r="B398" s="136">
        <v>44275</v>
      </c>
      <c r="C398" s="135" t="s">
        <v>574</v>
      </c>
      <c r="D398" s="251" t="s">
        <v>235</v>
      </c>
      <c r="E398" s="135" t="str">
        <f t="shared" si="36"/>
        <v xml:space="preserve">Joe </v>
      </c>
      <c r="F398" s="135" t="str">
        <f t="shared" si="37"/>
        <v>Herrman</v>
      </c>
      <c r="G398" s="135" t="str">
        <f t="shared" si="38"/>
        <v>Men Seniors</v>
      </c>
      <c r="H398" s="135" t="str">
        <f t="shared" si="39"/>
        <v>Orca Angling Club</v>
      </c>
      <c r="I398" s="174" t="s">
        <v>19</v>
      </c>
      <c r="J398" s="172"/>
      <c r="K398" s="174">
        <v>93</v>
      </c>
      <c r="L398" s="173">
        <f t="shared" si="40"/>
        <v>8.5</v>
      </c>
      <c r="M398" s="173">
        <f t="shared" si="41"/>
        <v>8.5</v>
      </c>
    </row>
    <row r="399" spans="1:13" hidden="1" x14ac:dyDescent="0.2">
      <c r="A399" s="135" t="s">
        <v>573</v>
      </c>
      <c r="B399" s="136">
        <v>44275</v>
      </c>
      <c r="C399" s="135" t="s">
        <v>574</v>
      </c>
      <c r="D399" s="251" t="s">
        <v>456</v>
      </c>
      <c r="E399" s="135" t="str">
        <f t="shared" si="36"/>
        <v>Francois Jnr</v>
      </c>
      <c r="F399" s="135" t="str">
        <f t="shared" si="37"/>
        <v>Wolfaardt</v>
      </c>
      <c r="G399" s="135" t="str">
        <f t="shared" si="38"/>
        <v>Men U/16</v>
      </c>
      <c r="H399" s="135" t="str">
        <f t="shared" si="39"/>
        <v>Walvis Bay</v>
      </c>
      <c r="I399" s="174"/>
      <c r="J399" s="172" t="s">
        <v>376</v>
      </c>
      <c r="K399" s="174">
        <v>135</v>
      </c>
      <c r="L399" s="173">
        <f t="shared" si="40"/>
        <v>12.1</v>
      </c>
      <c r="M399" s="173">
        <f t="shared" si="41"/>
        <v>12.1</v>
      </c>
    </row>
    <row r="400" spans="1:13" hidden="1" x14ac:dyDescent="0.2">
      <c r="A400" s="135" t="s">
        <v>544</v>
      </c>
      <c r="B400" s="136">
        <v>44273</v>
      </c>
      <c r="C400" s="135" t="s">
        <v>545</v>
      </c>
      <c r="D400" s="273" t="s">
        <v>245</v>
      </c>
      <c r="E400" s="135" t="str">
        <f t="shared" si="36"/>
        <v>Stephan</v>
      </c>
      <c r="F400" s="135" t="str">
        <f t="shared" si="37"/>
        <v>Swanepoel</v>
      </c>
      <c r="G400" s="135" t="str">
        <f t="shared" si="38"/>
        <v>Men Seniors</v>
      </c>
      <c r="H400" s="135" t="str">
        <f t="shared" si="39"/>
        <v>Namib Park</v>
      </c>
      <c r="I400" s="174"/>
      <c r="J400" s="174" t="s">
        <v>377</v>
      </c>
      <c r="K400" s="174">
        <v>126</v>
      </c>
      <c r="L400" s="173">
        <f t="shared" si="40"/>
        <v>8.3000000000000007</v>
      </c>
      <c r="M400" s="173">
        <f t="shared" si="41"/>
        <v>8.3000000000000007</v>
      </c>
    </row>
    <row r="401" spans="1:13" hidden="1" x14ac:dyDescent="0.2">
      <c r="A401" s="135" t="s">
        <v>544</v>
      </c>
      <c r="B401" s="136">
        <v>44273</v>
      </c>
      <c r="C401" s="135" t="s">
        <v>545</v>
      </c>
      <c r="D401" s="251" t="s">
        <v>210</v>
      </c>
      <c r="E401" s="135" t="str">
        <f t="shared" si="36"/>
        <v>Willem</v>
      </c>
      <c r="F401" s="135" t="str">
        <f t="shared" si="37"/>
        <v>Steyn</v>
      </c>
      <c r="G401" s="135" t="str">
        <f t="shared" si="38"/>
        <v>Men Seniors</v>
      </c>
      <c r="H401" s="135" t="str">
        <f t="shared" si="39"/>
        <v>Welwitschia</v>
      </c>
      <c r="I401" s="174"/>
      <c r="J401" s="172" t="s">
        <v>376</v>
      </c>
      <c r="K401" s="174">
        <v>121</v>
      </c>
      <c r="L401" s="173">
        <f t="shared" si="40"/>
        <v>8.3000000000000007</v>
      </c>
      <c r="M401" s="173">
        <f t="shared" si="41"/>
        <v>8.3000000000000007</v>
      </c>
    </row>
    <row r="402" spans="1:13" hidden="1" x14ac:dyDescent="0.2">
      <c r="A402" s="135" t="s">
        <v>544</v>
      </c>
      <c r="B402" s="136">
        <v>44273</v>
      </c>
      <c r="C402" s="135" t="s">
        <v>545</v>
      </c>
      <c r="D402" s="251" t="s">
        <v>321</v>
      </c>
      <c r="E402" s="135" t="str">
        <f t="shared" si="36"/>
        <v>Martin</v>
      </c>
      <c r="F402" s="135" t="str">
        <f t="shared" si="37"/>
        <v>Cordier</v>
      </c>
      <c r="G402" s="135" t="str">
        <f t="shared" si="38"/>
        <v>Men Seniors</v>
      </c>
      <c r="H402" s="135" t="str">
        <f t="shared" si="39"/>
        <v>Walvis Bay</v>
      </c>
      <c r="I402" s="174"/>
      <c r="J402" s="174" t="s">
        <v>376</v>
      </c>
      <c r="K402" s="174">
        <v>121</v>
      </c>
      <c r="L402" s="173">
        <f t="shared" si="40"/>
        <v>8.3000000000000007</v>
      </c>
      <c r="M402" s="173">
        <f t="shared" si="41"/>
        <v>8.3000000000000007</v>
      </c>
    </row>
    <row r="403" spans="1:13" ht="13.5" hidden="1" customHeight="1" x14ac:dyDescent="0.2">
      <c r="A403" s="135" t="s">
        <v>544</v>
      </c>
      <c r="B403" s="136">
        <v>44273</v>
      </c>
      <c r="C403" s="135" t="s">
        <v>545</v>
      </c>
      <c r="D403" s="251" t="s">
        <v>244</v>
      </c>
      <c r="E403" s="135" t="str">
        <f t="shared" si="36"/>
        <v>Lindie</v>
      </c>
      <c r="F403" s="135" t="str">
        <f t="shared" si="37"/>
        <v>Krauze</v>
      </c>
      <c r="G403" s="135" t="str">
        <f t="shared" si="38"/>
        <v>Ladies Senior</v>
      </c>
      <c r="H403" s="135" t="str">
        <f t="shared" si="39"/>
        <v>Henties Bay</v>
      </c>
      <c r="I403" s="174"/>
      <c r="J403" s="172" t="s">
        <v>376</v>
      </c>
      <c r="K403" s="174">
        <v>133</v>
      </c>
      <c r="L403" s="173">
        <f t="shared" si="40"/>
        <v>11.5</v>
      </c>
      <c r="M403" s="173">
        <f t="shared" si="41"/>
        <v>11.5</v>
      </c>
    </row>
    <row r="404" spans="1:13" hidden="1" x14ac:dyDescent="0.2">
      <c r="A404" s="135" t="s">
        <v>571</v>
      </c>
      <c r="B404" s="136">
        <v>44274</v>
      </c>
      <c r="C404" s="135" t="s">
        <v>572</v>
      </c>
      <c r="D404" s="251" t="s">
        <v>414</v>
      </c>
      <c r="E404" s="135" t="str">
        <f t="shared" si="36"/>
        <v>Allen</v>
      </c>
      <c r="F404" s="135" t="str">
        <f t="shared" si="37"/>
        <v>Langenstrassen</v>
      </c>
      <c r="G404" s="135" t="str">
        <f t="shared" si="38"/>
        <v>Men Seniors</v>
      </c>
      <c r="H404" s="135" t="str">
        <f t="shared" si="39"/>
        <v>Penguin</v>
      </c>
      <c r="I404" s="174"/>
      <c r="J404" s="174" t="s">
        <v>376</v>
      </c>
      <c r="K404" s="174">
        <v>121</v>
      </c>
      <c r="L404" s="173">
        <f t="shared" si="40"/>
        <v>8.3000000000000007</v>
      </c>
      <c r="M404" s="173">
        <f t="shared" si="41"/>
        <v>8.3000000000000007</v>
      </c>
    </row>
    <row r="405" spans="1:13" hidden="1" x14ac:dyDescent="0.2">
      <c r="A405" s="135" t="s">
        <v>571</v>
      </c>
      <c r="B405" s="136">
        <v>44274</v>
      </c>
      <c r="C405" s="135" t="s">
        <v>572</v>
      </c>
      <c r="D405" s="251" t="s">
        <v>464</v>
      </c>
      <c r="E405" s="135" t="str">
        <f t="shared" si="36"/>
        <v>Ivan</v>
      </c>
      <c r="F405" s="135" t="str">
        <f t="shared" si="37"/>
        <v>Kotze</v>
      </c>
      <c r="G405" s="135" t="str">
        <f t="shared" si="38"/>
        <v>Men Seniors</v>
      </c>
      <c r="H405" s="135" t="str">
        <f t="shared" si="39"/>
        <v>Seagull Angling Club Inland</v>
      </c>
      <c r="I405" s="174"/>
      <c r="J405" s="174" t="s">
        <v>376</v>
      </c>
      <c r="K405" s="174">
        <v>121</v>
      </c>
      <c r="L405" s="173">
        <f t="shared" si="40"/>
        <v>8.3000000000000007</v>
      </c>
      <c r="M405" s="173">
        <f t="shared" si="41"/>
        <v>8.3000000000000007</v>
      </c>
    </row>
    <row r="406" spans="1:13" hidden="1" x14ac:dyDescent="0.2">
      <c r="A406" s="135" t="s">
        <v>571</v>
      </c>
      <c r="B406" s="136">
        <v>44274</v>
      </c>
      <c r="C406" s="135" t="s">
        <v>572</v>
      </c>
      <c r="D406" s="251" t="s">
        <v>412</v>
      </c>
      <c r="E406" s="135" t="str">
        <f t="shared" si="36"/>
        <v>Johannes</v>
      </c>
      <c r="F406" s="135" t="str">
        <f t="shared" si="37"/>
        <v>Kotze</v>
      </c>
      <c r="G406" s="135" t="str">
        <f t="shared" si="38"/>
        <v>Men Seniors</v>
      </c>
      <c r="H406" s="135" t="str">
        <f t="shared" si="39"/>
        <v>Okahandja</v>
      </c>
      <c r="I406" s="174"/>
      <c r="J406" s="174" t="s">
        <v>376</v>
      </c>
      <c r="K406" s="174">
        <v>121</v>
      </c>
      <c r="L406" s="173">
        <f t="shared" si="40"/>
        <v>8.3000000000000007</v>
      </c>
      <c r="M406" s="173">
        <f t="shared" si="41"/>
        <v>8.3000000000000007</v>
      </c>
    </row>
    <row r="407" spans="1:13" hidden="1" x14ac:dyDescent="0.2">
      <c r="A407" s="135" t="s">
        <v>571</v>
      </c>
      <c r="B407" s="136">
        <v>44274</v>
      </c>
      <c r="C407" s="135" t="s">
        <v>572</v>
      </c>
      <c r="D407" s="251" t="s">
        <v>306</v>
      </c>
      <c r="E407" s="135" t="str">
        <f t="shared" si="36"/>
        <v>Rudi(Jnr.)</v>
      </c>
      <c r="F407" s="135" t="str">
        <f t="shared" si="37"/>
        <v>Swartz</v>
      </c>
      <c r="G407" s="135" t="str">
        <f t="shared" si="38"/>
        <v>Men U/16</v>
      </c>
      <c r="H407" s="135" t="str">
        <f t="shared" si="39"/>
        <v>Mako</v>
      </c>
      <c r="I407" s="174"/>
      <c r="J407" s="172" t="s">
        <v>376</v>
      </c>
      <c r="K407" s="174">
        <v>134</v>
      </c>
      <c r="L407" s="173">
        <f t="shared" si="40"/>
        <v>11.8</v>
      </c>
      <c r="M407" s="173">
        <f t="shared" si="41"/>
        <v>11.8</v>
      </c>
    </row>
    <row r="408" spans="1:13" hidden="1" x14ac:dyDescent="0.2">
      <c r="A408" s="135" t="s">
        <v>544</v>
      </c>
      <c r="B408" s="136">
        <v>44273</v>
      </c>
      <c r="C408" s="135" t="s">
        <v>545</v>
      </c>
      <c r="D408" s="251" t="s">
        <v>335</v>
      </c>
      <c r="E408" s="135" t="str">
        <f t="shared" si="36"/>
        <v>Justin</v>
      </c>
      <c r="F408" s="135" t="str">
        <f t="shared" si="37"/>
        <v>Smith</v>
      </c>
      <c r="G408" s="135" t="str">
        <f t="shared" si="38"/>
        <v>Men U/21</v>
      </c>
      <c r="H408" s="135" t="str">
        <f t="shared" si="39"/>
        <v>Walvis Bay</v>
      </c>
      <c r="I408" s="174"/>
      <c r="J408" s="172" t="s">
        <v>376</v>
      </c>
      <c r="K408" s="174">
        <v>123</v>
      </c>
      <c r="L408" s="173">
        <f t="shared" si="40"/>
        <v>8.8000000000000007</v>
      </c>
      <c r="M408" s="173">
        <f t="shared" si="41"/>
        <v>8.8000000000000007</v>
      </c>
    </row>
    <row r="409" spans="1:13" hidden="1" x14ac:dyDescent="0.2">
      <c r="A409" s="135" t="s">
        <v>573</v>
      </c>
      <c r="B409" s="136">
        <v>44275</v>
      </c>
      <c r="C409" s="135" t="s">
        <v>574</v>
      </c>
      <c r="D409" s="251" t="s">
        <v>249</v>
      </c>
      <c r="E409" s="135" t="str">
        <f t="shared" si="36"/>
        <v>Devon</v>
      </c>
      <c r="F409" s="135" t="str">
        <f t="shared" si="37"/>
        <v>Burger</v>
      </c>
      <c r="G409" s="135" t="str">
        <f t="shared" si="38"/>
        <v>Men U/16</v>
      </c>
      <c r="H409" s="135" t="str">
        <f t="shared" si="39"/>
        <v>Penguin</v>
      </c>
      <c r="I409" s="174"/>
      <c r="J409" s="172" t="s">
        <v>376</v>
      </c>
      <c r="K409" s="174">
        <v>134</v>
      </c>
      <c r="L409" s="173">
        <f t="shared" si="40"/>
        <v>11.8</v>
      </c>
      <c r="M409" s="173">
        <f t="shared" si="41"/>
        <v>11.8</v>
      </c>
    </row>
    <row r="410" spans="1:13" hidden="1" x14ac:dyDescent="0.2">
      <c r="A410" s="135" t="s">
        <v>573</v>
      </c>
      <c r="B410" s="136">
        <v>44275</v>
      </c>
      <c r="C410" s="135" t="s">
        <v>574</v>
      </c>
      <c r="D410" s="251" t="s">
        <v>445</v>
      </c>
      <c r="E410" s="135" t="str">
        <f t="shared" si="36"/>
        <v>Gert</v>
      </c>
      <c r="F410" s="135" t="str">
        <f t="shared" si="37"/>
        <v>Visage</v>
      </c>
      <c r="G410" s="135" t="str">
        <f t="shared" si="38"/>
        <v>Men Seniors</v>
      </c>
      <c r="H410" s="135" t="str">
        <f t="shared" si="39"/>
        <v>Seagull Angling Club Coastal</v>
      </c>
      <c r="I410" s="174"/>
      <c r="J410" s="172" t="s">
        <v>376</v>
      </c>
      <c r="K410" s="174">
        <v>121</v>
      </c>
      <c r="L410" s="173">
        <f t="shared" si="40"/>
        <v>8.3000000000000007</v>
      </c>
      <c r="M410" s="173">
        <f t="shared" si="41"/>
        <v>8.3000000000000007</v>
      </c>
    </row>
    <row r="411" spans="1:13" hidden="1" x14ac:dyDescent="0.2">
      <c r="A411" s="135" t="s">
        <v>573</v>
      </c>
      <c r="B411" s="136">
        <v>44275</v>
      </c>
      <c r="C411" s="135" t="s">
        <v>574</v>
      </c>
      <c r="D411" s="251" t="s">
        <v>209</v>
      </c>
      <c r="E411" s="135" t="str">
        <f t="shared" si="36"/>
        <v>Roger</v>
      </c>
      <c r="F411" s="135" t="str">
        <f t="shared" si="37"/>
        <v>Boon</v>
      </c>
      <c r="G411" s="135" t="str">
        <f t="shared" si="38"/>
        <v>Men Seniors</v>
      </c>
      <c r="H411" s="135" t="str">
        <f t="shared" si="39"/>
        <v>Namib Park</v>
      </c>
      <c r="I411" s="174"/>
      <c r="J411" s="172" t="s">
        <v>376</v>
      </c>
      <c r="K411" s="174">
        <v>121</v>
      </c>
      <c r="L411" s="173">
        <f t="shared" si="40"/>
        <v>8.3000000000000007</v>
      </c>
      <c r="M411" s="173">
        <f t="shared" si="41"/>
        <v>8.3000000000000007</v>
      </c>
    </row>
    <row r="412" spans="1:13" hidden="1" x14ac:dyDescent="0.2">
      <c r="A412" s="135" t="s">
        <v>571</v>
      </c>
      <c r="B412" s="136">
        <v>44274</v>
      </c>
      <c r="C412" s="135" t="s">
        <v>572</v>
      </c>
      <c r="D412" s="251" t="s">
        <v>416</v>
      </c>
      <c r="E412" s="135" t="str">
        <f t="shared" si="36"/>
        <v>Nadine</v>
      </c>
      <c r="F412" s="135" t="str">
        <f t="shared" si="37"/>
        <v>Downing</v>
      </c>
      <c r="G412" s="135" t="str">
        <f t="shared" si="38"/>
        <v>Ladies Senior</v>
      </c>
      <c r="H412" s="135" t="str">
        <f t="shared" si="39"/>
        <v>Henties Bay</v>
      </c>
      <c r="I412" s="174"/>
      <c r="J412" s="172" t="s">
        <v>376</v>
      </c>
      <c r="K412" s="174">
        <v>133</v>
      </c>
      <c r="L412" s="173">
        <f t="shared" si="40"/>
        <v>11.5</v>
      </c>
      <c r="M412" s="173">
        <f t="shared" si="41"/>
        <v>11.5</v>
      </c>
    </row>
    <row r="413" spans="1:13" ht="13.5" hidden="1" customHeight="1" x14ac:dyDescent="0.2">
      <c r="A413" s="135" t="s">
        <v>571</v>
      </c>
      <c r="B413" s="136">
        <v>44274</v>
      </c>
      <c r="C413" s="135" t="s">
        <v>572</v>
      </c>
      <c r="D413" s="251" t="s">
        <v>233</v>
      </c>
      <c r="E413" s="135" t="str">
        <f t="shared" si="36"/>
        <v>Dian</v>
      </c>
      <c r="F413" s="135" t="str">
        <f t="shared" si="37"/>
        <v>Neethling</v>
      </c>
      <c r="G413" s="135" t="str">
        <f t="shared" si="38"/>
        <v>Men U/21</v>
      </c>
      <c r="H413" s="135" t="str">
        <f t="shared" si="39"/>
        <v>Walvis Bay</v>
      </c>
      <c r="I413" s="174"/>
      <c r="J413" s="174" t="s">
        <v>376</v>
      </c>
      <c r="K413" s="174">
        <v>123</v>
      </c>
      <c r="L413" s="173">
        <f t="shared" si="40"/>
        <v>8.8000000000000007</v>
      </c>
      <c r="M413" s="173">
        <f t="shared" si="41"/>
        <v>8.8000000000000007</v>
      </c>
    </row>
    <row r="414" spans="1:13" ht="13.5" hidden="1" customHeight="1" x14ac:dyDescent="0.2">
      <c r="A414" s="135" t="s">
        <v>571</v>
      </c>
      <c r="B414" s="136">
        <v>44274</v>
      </c>
      <c r="C414" s="135" t="s">
        <v>572</v>
      </c>
      <c r="D414" s="251" t="s">
        <v>416</v>
      </c>
      <c r="E414" s="135" t="str">
        <f t="shared" si="36"/>
        <v>Nadine</v>
      </c>
      <c r="F414" s="135" t="str">
        <f t="shared" si="37"/>
        <v>Downing</v>
      </c>
      <c r="G414" s="135" t="str">
        <f t="shared" si="38"/>
        <v>Ladies Senior</v>
      </c>
      <c r="H414" s="135" t="str">
        <f t="shared" si="39"/>
        <v>Henties Bay</v>
      </c>
      <c r="I414" s="174"/>
      <c r="J414" s="172" t="s">
        <v>377</v>
      </c>
      <c r="K414" s="174">
        <v>138</v>
      </c>
      <c r="L414" s="173">
        <f t="shared" si="40"/>
        <v>11.4</v>
      </c>
      <c r="M414" s="173">
        <f t="shared" si="41"/>
        <v>11.4</v>
      </c>
    </row>
    <row r="415" spans="1:13" hidden="1" x14ac:dyDescent="0.2">
      <c r="A415" s="135" t="s">
        <v>573</v>
      </c>
      <c r="B415" s="136">
        <v>44275</v>
      </c>
      <c r="C415" s="135" t="s">
        <v>574</v>
      </c>
      <c r="D415" s="251" t="s">
        <v>303</v>
      </c>
      <c r="E415" s="135" t="str">
        <f t="shared" si="36"/>
        <v>Johan</v>
      </c>
      <c r="F415" s="135" t="str">
        <f t="shared" si="37"/>
        <v>Burger</v>
      </c>
      <c r="G415" s="135" t="str">
        <f t="shared" si="38"/>
        <v>Men Seniors</v>
      </c>
      <c r="H415" s="135" t="str">
        <f t="shared" si="39"/>
        <v>Henties Bay</v>
      </c>
      <c r="I415" s="174"/>
      <c r="J415" s="174" t="s">
        <v>376</v>
      </c>
      <c r="K415" s="174">
        <v>121</v>
      </c>
      <c r="L415" s="173">
        <f t="shared" si="40"/>
        <v>8.3000000000000007</v>
      </c>
      <c r="M415" s="173">
        <f t="shared" si="41"/>
        <v>8.3000000000000007</v>
      </c>
    </row>
    <row r="416" spans="1:13" hidden="1" x14ac:dyDescent="0.2">
      <c r="A416" s="135" t="s">
        <v>571</v>
      </c>
      <c r="B416" s="136">
        <v>44274</v>
      </c>
      <c r="C416" s="135" t="s">
        <v>572</v>
      </c>
      <c r="D416" s="251" t="s">
        <v>450</v>
      </c>
      <c r="E416" s="135" t="str">
        <f t="shared" si="36"/>
        <v>Maryna</v>
      </c>
      <c r="F416" s="135" t="str">
        <f t="shared" si="37"/>
        <v>Viljoen</v>
      </c>
      <c r="G416" s="135" t="str">
        <f t="shared" si="38"/>
        <v>Ladies Senior</v>
      </c>
      <c r="H416" s="135" t="str">
        <f t="shared" si="39"/>
        <v>Steenbras</v>
      </c>
      <c r="I416" s="174"/>
      <c r="J416" s="172" t="s">
        <v>376</v>
      </c>
      <c r="K416" s="174">
        <v>131</v>
      </c>
      <c r="L416" s="173">
        <f t="shared" si="40"/>
        <v>10.9</v>
      </c>
      <c r="M416" s="173">
        <f t="shared" si="41"/>
        <v>10.9</v>
      </c>
    </row>
    <row r="417" spans="1:13" hidden="1" x14ac:dyDescent="0.2">
      <c r="A417" s="135" t="s">
        <v>571</v>
      </c>
      <c r="B417" s="136">
        <v>44274</v>
      </c>
      <c r="C417" s="135" t="s">
        <v>572</v>
      </c>
      <c r="D417" s="251" t="s">
        <v>406</v>
      </c>
      <c r="E417" s="135" t="str">
        <f t="shared" si="36"/>
        <v>Lydia</v>
      </c>
      <c r="F417" s="135" t="str">
        <f t="shared" si="37"/>
        <v>Cilliers</v>
      </c>
      <c r="G417" s="135" t="str">
        <f t="shared" si="38"/>
        <v>Ladies Senior</v>
      </c>
      <c r="H417" s="135" t="str">
        <f t="shared" si="39"/>
        <v>Benguella</v>
      </c>
      <c r="I417" s="174"/>
      <c r="J417" s="172" t="s">
        <v>376</v>
      </c>
      <c r="K417" s="174">
        <v>130</v>
      </c>
      <c r="L417" s="173">
        <f t="shared" si="40"/>
        <v>10.7</v>
      </c>
      <c r="M417" s="173">
        <f t="shared" si="41"/>
        <v>10.7</v>
      </c>
    </row>
    <row r="418" spans="1:13" hidden="1" x14ac:dyDescent="0.2">
      <c r="A418" s="135" t="s">
        <v>573</v>
      </c>
      <c r="B418" s="136">
        <v>44275</v>
      </c>
      <c r="C418" s="135" t="s">
        <v>574</v>
      </c>
      <c r="D418" s="251" t="s">
        <v>219</v>
      </c>
      <c r="E418" s="135" t="str">
        <f t="shared" si="36"/>
        <v>Leon</v>
      </c>
      <c r="F418" s="135" t="str">
        <f t="shared" si="37"/>
        <v>Krauze</v>
      </c>
      <c r="G418" s="135" t="str">
        <f t="shared" si="38"/>
        <v>Men Seniors</v>
      </c>
      <c r="H418" s="135" t="str">
        <f t="shared" si="39"/>
        <v>Henties Bay</v>
      </c>
      <c r="I418" s="174"/>
      <c r="J418" s="172" t="s">
        <v>377</v>
      </c>
      <c r="K418" s="174">
        <v>126</v>
      </c>
      <c r="L418" s="173">
        <f t="shared" si="40"/>
        <v>8.3000000000000007</v>
      </c>
      <c r="M418" s="173">
        <f t="shared" si="41"/>
        <v>8.3000000000000007</v>
      </c>
    </row>
    <row r="419" spans="1:13" hidden="1" x14ac:dyDescent="0.2">
      <c r="A419" s="135" t="s">
        <v>544</v>
      </c>
      <c r="B419" s="136">
        <v>44273</v>
      </c>
      <c r="C419" s="135" t="s">
        <v>545</v>
      </c>
      <c r="D419" s="273" t="s">
        <v>217</v>
      </c>
      <c r="E419" s="135" t="str">
        <f t="shared" si="36"/>
        <v>Emil</v>
      </c>
      <c r="F419" s="135" t="str">
        <f t="shared" si="37"/>
        <v>Prinsloo</v>
      </c>
      <c r="G419" s="135" t="str">
        <f t="shared" si="38"/>
        <v>Men Seniors</v>
      </c>
      <c r="H419" s="135" t="str">
        <f t="shared" si="39"/>
        <v>Orca Angling Club</v>
      </c>
      <c r="I419" s="174"/>
      <c r="J419" s="172" t="s">
        <v>376</v>
      </c>
      <c r="K419" s="174">
        <v>120</v>
      </c>
      <c r="L419" s="173">
        <f t="shared" si="40"/>
        <v>8.1</v>
      </c>
      <c r="M419" s="173">
        <f t="shared" si="41"/>
        <v>8.1</v>
      </c>
    </row>
    <row r="420" spans="1:13" hidden="1" x14ac:dyDescent="0.2">
      <c r="A420" s="135" t="s">
        <v>571</v>
      </c>
      <c r="B420" s="136">
        <v>44274</v>
      </c>
      <c r="C420" s="135" t="s">
        <v>572</v>
      </c>
      <c r="D420" s="251" t="s">
        <v>260</v>
      </c>
      <c r="E420" s="135" t="str">
        <f t="shared" si="36"/>
        <v>Grant</v>
      </c>
      <c r="F420" s="135" t="str">
        <f t="shared" si="37"/>
        <v>Knight</v>
      </c>
      <c r="G420" s="135" t="str">
        <f t="shared" si="38"/>
        <v>Men Seniors</v>
      </c>
      <c r="H420" s="135" t="str">
        <f t="shared" si="39"/>
        <v>Penguin</v>
      </c>
      <c r="I420" s="174"/>
      <c r="J420" s="172" t="s">
        <v>377</v>
      </c>
      <c r="K420" s="174">
        <v>125</v>
      </c>
      <c r="L420" s="173">
        <f t="shared" si="40"/>
        <v>8.1</v>
      </c>
      <c r="M420" s="173">
        <f t="shared" si="41"/>
        <v>8.1</v>
      </c>
    </row>
    <row r="421" spans="1:13" ht="13.5" hidden="1" customHeight="1" x14ac:dyDescent="0.25">
      <c r="A421" s="135" t="s">
        <v>544</v>
      </c>
      <c r="B421" s="136">
        <v>44273</v>
      </c>
      <c r="C421" s="135" t="s">
        <v>545</v>
      </c>
      <c r="D421" s="272" t="s">
        <v>232</v>
      </c>
      <c r="E421" s="135" t="str">
        <f t="shared" si="36"/>
        <v>Tertius</v>
      </c>
      <c r="F421" s="135" t="str">
        <f t="shared" si="37"/>
        <v>Potgieter</v>
      </c>
      <c r="G421" s="135" t="str">
        <f t="shared" si="38"/>
        <v>Men Seniors</v>
      </c>
      <c r="H421" s="135" t="str">
        <f t="shared" si="39"/>
        <v>Seagull Angling Club Inland</v>
      </c>
      <c r="I421" s="174"/>
      <c r="J421" s="174" t="s">
        <v>376</v>
      </c>
      <c r="K421" s="174">
        <v>120</v>
      </c>
      <c r="L421" s="173">
        <f t="shared" si="40"/>
        <v>8.1</v>
      </c>
      <c r="M421" s="173">
        <f t="shared" si="41"/>
        <v>8.1</v>
      </c>
    </row>
    <row r="422" spans="1:13" hidden="1" x14ac:dyDescent="0.2">
      <c r="A422" s="135" t="s">
        <v>571</v>
      </c>
      <c r="B422" s="136">
        <v>44274</v>
      </c>
      <c r="C422" s="135" t="s">
        <v>572</v>
      </c>
      <c r="D422" s="251" t="s">
        <v>316</v>
      </c>
      <c r="E422" s="135" t="str">
        <f t="shared" si="36"/>
        <v>Tian</v>
      </c>
      <c r="F422" s="135" t="str">
        <f t="shared" si="37"/>
        <v>Mostert</v>
      </c>
      <c r="G422" s="135" t="str">
        <f t="shared" si="38"/>
        <v>Men Seniors</v>
      </c>
      <c r="H422" s="135" t="str">
        <f t="shared" si="39"/>
        <v>Seagull Angling Club Coastal</v>
      </c>
      <c r="I422" s="174"/>
      <c r="J422" s="174" t="s">
        <v>376</v>
      </c>
      <c r="K422" s="174">
        <v>120</v>
      </c>
      <c r="L422" s="173">
        <f t="shared" si="40"/>
        <v>8.1</v>
      </c>
      <c r="M422" s="173">
        <f t="shared" si="41"/>
        <v>8.1</v>
      </c>
    </row>
    <row r="423" spans="1:13" hidden="1" x14ac:dyDescent="0.2">
      <c r="A423" s="135" t="s">
        <v>571</v>
      </c>
      <c r="B423" s="136">
        <v>44274</v>
      </c>
      <c r="C423" s="135" t="s">
        <v>572</v>
      </c>
      <c r="D423" s="251" t="s">
        <v>465</v>
      </c>
      <c r="E423" s="135" t="str">
        <f t="shared" si="36"/>
        <v>Willem</v>
      </c>
      <c r="F423" s="135" t="str">
        <f t="shared" si="37"/>
        <v>Schickerling</v>
      </c>
      <c r="G423" s="135" t="str">
        <f t="shared" si="38"/>
        <v>Men Seniors</v>
      </c>
      <c r="H423" s="135" t="str">
        <f t="shared" si="39"/>
        <v>Orca Angling Club</v>
      </c>
      <c r="I423" s="174"/>
      <c r="J423" s="172" t="s">
        <v>376</v>
      </c>
      <c r="K423" s="174">
        <v>120</v>
      </c>
      <c r="L423" s="173">
        <f t="shared" si="40"/>
        <v>8.1</v>
      </c>
      <c r="M423" s="173">
        <f t="shared" si="41"/>
        <v>8.1</v>
      </c>
    </row>
    <row r="424" spans="1:13" hidden="1" x14ac:dyDescent="0.2">
      <c r="A424" s="135" t="s">
        <v>571</v>
      </c>
      <c r="B424" s="136">
        <v>44274</v>
      </c>
      <c r="C424" s="135" t="s">
        <v>572</v>
      </c>
      <c r="D424" s="251" t="s">
        <v>269</v>
      </c>
      <c r="E424" s="135" t="str">
        <f t="shared" si="36"/>
        <v>Raymond</v>
      </c>
      <c r="F424" s="135" t="str">
        <f t="shared" si="37"/>
        <v>Duvenhage</v>
      </c>
      <c r="G424" s="135" t="str">
        <f t="shared" si="38"/>
        <v>Men Seniors</v>
      </c>
      <c r="H424" s="135" t="str">
        <f t="shared" si="39"/>
        <v>Walvis Bay</v>
      </c>
      <c r="I424" s="174"/>
      <c r="J424" s="174" t="s">
        <v>376</v>
      </c>
      <c r="K424" s="174">
        <v>120</v>
      </c>
      <c r="L424" s="173">
        <f t="shared" si="40"/>
        <v>8.1</v>
      </c>
      <c r="M424" s="173">
        <f t="shared" si="41"/>
        <v>8.1</v>
      </c>
    </row>
    <row r="425" spans="1:13" hidden="1" x14ac:dyDescent="0.2">
      <c r="A425" s="135" t="s">
        <v>573</v>
      </c>
      <c r="B425" s="136">
        <v>44275</v>
      </c>
      <c r="C425" s="135" t="s">
        <v>574</v>
      </c>
      <c r="D425" s="251" t="s">
        <v>255</v>
      </c>
      <c r="E425" s="135" t="str">
        <f t="shared" si="36"/>
        <v>Adri</v>
      </c>
      <c r="F425" s="135" t="str">
        <f t="shared" si="37"/>
        <v>Roets</v>
      </c>
      <c r="G425" s="135" t="str">
        <f t="shared" si="38"/>
        <v>Men Seniors</v>
      </c>
      <c r="H425" s="135" t="str">
        <f t="shared" si="39"/>
        <v>Atlantic Angling Club</v>
      </c>
      <c r="I425" s="174"/>
      <c r="J425" s="172" t="s">
        <v>376</v>
      </c>
      <c r="K425" s="174">
        <v>120</v>
      </c>
      <c r="L425" s="173">
        <f t="shared" si="40"/>
        <v>8.1</v>
      </c>
      <c r="M425" s="173">
        <f t="shared" si="41"/>
        <v>8.1</v>
      </c>
    </row>
    <row r="426" spans="1:13" hidden="1" x14ac:dyDescent="0.2">
      <c r="A426" s="135" t="s">
        <v>573</v>
      </c>
      <c r="B426" s="136">
        <v>44275</v>
      </c>
      <c r="C426" s="135" t="s">
        <v>574</v>
      </c>
      <c r="D426" s="251" t="s">
        <v>412</v>
      </c>
      <c r="E426" s="135" t="str">
        <f t="shared" si="36"/>
        <v>Johannes</v>
      </c>
      <c r="F426" s="135" t="str">
        <f t="shared" si="37"/>
        <v>Kotze</v>
      </c>
      <c r="G426" s="135" t="str">
        <f t="shared" si="38"/>
        <v>Men Seniors</v>
      </c>
      <c r="H426" s="135" t="str">
        <f t="shared" si="39"/>
        <v>Okahandja</v>
      </c>
      <c r="I426" s="174"/>
      <c r="J426" s="174" t="s">
        <v>376</v>
      </c>
      <c r="K426" s="174">
        <v>120</v>
      </c>
      <c r="L426" s="173">
        <f t="shared" si="40"/>
        <v>8.1</v>
      </c>
      <c r="M426" s="173">
        <f t="shared" si="41"/>
        <v>8.1</v>
      </c>
    </row>
    <row r="427" spans="1:13" hidden="1" x14ac:dyDescent="0.2">
      <c r="A427" s="135" t="s">
        <v>573</v>
      </c>
      <c r="B427" s="136">
        <v>44275</v>
      </c>
      <c r="C427" s="135" t="s">
        <v>574</v>
      </c>
      <c r="D427" s="251" t="s">
        <v>231</v>
      </c>
      <c r="E427" s="135" t="str">
        <f t="shared" si="36"/>
        <v>Werner</v>
      </c>
      <c r="F427" s="135" t="str">
        <f t="shared" si="37"/>
        <v>Van Riet</v>
      </c>
      <c r="G427" s="135" t="str">
        <f t="shared" si="38"/>
        <v>Men Seniors</v>
      </c>
      <c r="H427" s="135" t="str">
        <f t="shared" si="39"/>
        <v>Walvis Bay</v>
      </c>
      <c r="I427" s="174"/>
      <c r="J427" s="174" t="s">
        <v>376</v>
      </c>
      <c r="K427" s="174">
        <v>120</v>
      </c>
      <c r="L427" s="173">
        <f t="shared" si="40"/>
        <v>8.1</v>
      </c>
      <c r="M427" s="173">
        <f t="shared" si="41"/>
        <v>8.1</v>
      </c>
    </row>
    <row r="428" spans="1:13" hidden="1" x14ac:dyDescent="0.2">
      <c r="A428" s="135" t="s">
        <v>571</v>
      </c>
      <c r="B428" s="136">
        <v>44274</v>
      </c>
      <c r="C428" s="135" t="s">
        <v>572</v>
      </c>
      <c r="D428" s="251" t="s">
        <v>206</v>
      </c>
      <c r="E428" s="135" t="str">
        <f t="shared" si="36"/>
        <v>Brian</v>
      </c>
      <c r="F428" s="135" t="str">
        <f t="shared" si="37"/>
        <v>Curtis</v>
      </c>
      <c r="G428" s="135" t="str">
        <f t="shared" si="38"/>
        <v>Men Seniors</v>
      </c>
      <c r="H428" s="135" t="str">
        <f t="shared" si="39"/>
        <v>Orca Angling Club</v>
      </c>
      <c r="I428" s="174"/>
      <c r="J428" s="174" t="s">
        <v>377</v>
      </c>
      <c r="K428" s="174">
        <v>125</v>
      </c>
      <c r="L428" s="173">
        <f t="shared" si="40"/>
        <v>8.1</v>
      </c>
      <c r="M428" s="173">
        <f t="shared" si="41"/>
        <v>8.1</v>
      </c>
    </row>
    <row r="429" spans="1:13" hidden="1" x14ac:dyDescent="0.25">
      <c r="A429" s="135" t="s">
        <v>544</v>
      </c>
      <c r="B429" s="136">
        <v>44273</v>
      </c>
      <c r="C429" s="135" t="s">
        <v>545</v>
      </c>
      <c r="D429" s="272" t="s">
        <v>248</v>
      </c>
      <c r="E429" s="135" t="str">
        <f t="shared" si="36"/>
        <v>Corne</v>
      </c>
      <c r="F429" s="135" t="str">
        <f t="shared" si="37"/>
        <v>Burger</v>
      </c>
      <c r="G429" s="135" t="str">
        <f t="shared" si="38"/>
        <v>Men U/16</v>
      </c>
      <c r="H429" s="135" t="str">
        <f t="shared" si="39"/>
        <v>Penguin</v>
      </c>
      <c r="I429" s="174"/>
      <c r="J429" s="172" t="s">
        <v>376</v>
      </c>
      <c r="K429" s="174">
        <v>131</v>
      </c>
      <c r="L429" s="173">
        <f t="shared" si="40"/>
        <v>10.9</v>
      </c>
      <c r="M429" s="173">
        <f t="shared" si="41"/>
        <v>10.9</v>
      </c>
    </row>
    <row r="430" spans="1:13" ht="13.5" hidden="1" customHeight="1" x14ac:dyDescent="0.2">
      <c r="A430" s="135" t="s">
        <v>573</v>
      </c>
      <c r="B430" s="136">
        <v>44275</v>
      </c>
      <c r="C430" s="135" t="s">
        <v>574</v>
      </c>
      <c r="D430" s="251" t="s">
        <v>233</v>
      </c>
      <c r="E430" s="135" t="str">
        <f t="shared" si="36"/>
        <v>Dian</v>
      </c>
      <c r="F430" s="135" t="str">
        <f t="shared" si="37"/>
        <v>Neethling</v>
      </c>
      <c r="G430" s="135" t="str">
        <f t="shared" si="38"/>
        <v>Men U/21</v>
      </c>
      <c r="H430" s="135" t="str">
        <f t="shared" si="39"/>
        <v>Walvis Bay</v>
      </c>
      <c r="I430" s="174"/>
      <c r="J430" s="172" t="s">
        <v>376</v>
      </c>
      <c r="K430" s="174">
        <v>123</v>
      </c>
      <c r="L430" s="173">
        <f t="shared" si="40"/>
        <v>8.8000000000000007</v>
      </c>
      <c r="M430" s="173">
        <f t="shared" si="41"/>
        <v>8.8000000000000007</v>
      </c>
    </row>
    <row r="431" spans="1:13" ht="13.5" hidden="1" customHeight="1" x14ac:dyDescent="0.2">
      <c r="A431" s="135" t="s">
        <v>573</v>
      </c>
      <c r="B431" s="136">
        <v>44275</v>
      </c>
      <c r="C431" s="135" t="s">
        <v>574</v>
      </c>
      <c r="D431" s="251" t="s">
        <v>272</v>
      </c>
      <c r="E431" s="135" t="str">
        <f t="shared" si="36"/>
        <v xml:space="preserve">Andre-Louis </v>
      </c>
      <c r="F431" s="135" t="str">
        <f t="shared" si="37"/>
        <v>Stipp</v>
      </c>
      <c r="G431" s="135" t="str">
        <f t="shared" si="38"/>
        <v>Men Seniors/U21</v>
      </c>
      <c r="H431" s="135" t="str">
        <f t="shared" si="39"/>
        <v>Benguella</v>
      </c>
      <c r="I431" s="174"/>
      <c r="J431" s="172" t="s">
        <v>376</v>
      </c>
      <c r="K431" s="174">
        <v>119</v>
      </c>
      <c r="L431" s="173">
        <f t="shared" si="40"/>
        <v>7.9</v>
      </c>
      <c r="M431" s="173">
        <f t="shared" si="41"/>
        <v>7.9</v>
      </c>
    </row>
    <row r="432" spans="1:13" hidden="1" x14ac:dyDescent="0.2">
      <c r="A432" s="135" t="s">
        <v>571</v>
      </c>
      <c r="B432" s="136">
        <v>44274</v>
      </c>
      <c r="C432" s="135" t="s">
        <v>572</v>
      </c>
      <c r="D432" s="251" t="s">
        <v>232</v>
      </c>
      <c r="E432" s="135" t="str">
        <f t="shared" si="36"/>
        <v>Tertius</v>
      </c>
      <c r="F432" s="135" t="str">
        <f t="shared" si="37"/>
        <v>Potgieter</v>
      </c>
      <c r="G432" s="135" t="str">
        <f t="shared" si="38"/>
        <v>Men Seniors</v>
      </c>
      <c r="H432" s="135" t="str">
        <f t="shared" si="39"/>
        <v>Seagull Angling Club Inland</v>
      </c>
      <c r="I432" s="174"/>
      <c r="J432" s="172" t="s">
        <v>377</v>
      </c>
      <c r="K432" s="174">
        <v>124</v>
      </c>
      <c r="L432" s="173">
        <f t="shared" si="40"/>
        <v>7.9</v>
      </c>
      <c r="M432" s="173">
        <f t="shared" si="41"/>
        <v>7.9</v>
      </c>
    </row>
    <row r="433" spans="1:13" x14ac:dyDescent="0.2">
      <c r="A433" s="135" t="s">
        <v>573</v>
      </c>
      <c r="B433" s="136">
        <v>44275</v>
      </c>
      <c r="C433" s="135" t="s">
        <v>574</v>
      </c>
      <c r="D433" s="251" t="s">
        <v>429</v>
      </c>
      <c r="E433" s="135" t="str">
        <f t="shared" si="36"/>
        <v>Annelien</v>
      </c>
      <c r="F433" s="135" t="str">
        <f t="shared" si="37"/>
        <v>Langenstrassen</v>
      </c>
      <c r="G433" s="135" t="str">
        <f t="shared" si="38"/>
        <v>Ladies Senior</v>
      </c>
      <c r="H433" s="135" t="str">
        <f t="shared" si="39"/>
        <v>Penguin</v>
      </c>
      <c r="I433" s="174" t="s">
        <v>19</v>
      </c>
      <c r="J433" s="174"/>
      <c r="K433" s="174">
        <v>82</v>
      </c>
      <c r="L433" s="173">
        <f t="shared" si="40"/>
        <v>5.8</v>
      </c>
      <c r="M433" s="173">
        <f t="shared" si="41"/>
        <v>5.8</v>
      </c>
    </row>
    <row r="434" spans="1:13" hidden="1" x14ac:dyDescent="0.2">
      <c r="A434" s="135" t="s">
        <v>544</v>
      </c>
      <c r="B434" s="136">
        <v>44273</v>
      </c>
      <c r="C434" s="135" t="s">
        <v>545</v>
      </c>
      <c r="D434" s="273" t="s">
        <v>207</v>
      </c>
      <c r="E434" s="135" t="str">
        <f t="shared" si="36"/>
        <v>Andre</v>
      </c>
      <c r="F434" s="135" t="str">
        <f t="shared" si="37"/>
        <v>Coetzee</v>
      </c>
      <c r="G434" s="135" t="str">
        <f t="shared" si="38"/>
        <v>Men Seniors</v>
      </c>
      <c r="H434" s="135" t="str">
        <f t="shared" si="39"/>
        <v>Namib Park</v>
      </c>
      <c r="I434" s="174"/>
      <c r="J434" s="174" t="s">
        <v>376</v>
      </c>
      <c r="K434" s="174">
        <v>119</v>
      </c>
      <c r="L434" s="173">
        <f t="shared" si="40"/>
        <v>7.9</v>
      </c>
      <c r="M434" s="173">
        <f t="shared" si="41"/>
        <v>7.9</v>
      </c>
    </row>
    <row r="435" spans="1:13" ht="13.5" hidden="1" customHeight="1" x14ac:dyDescent="0.25">
      <c r="A435" s="135" t="s">
        <v>544</v>
      </c>
      <c r="B435" s="136">
        <v>44273</v>
      </c>
      <c r="C435" s="135" t="s">
        <v>545</v>
      </c>
      <c r="D435" s="272" t="s">
        <v>253</v>
      </c>
      <c r="E435" s="135" t="str">
        <f t="shared" si="36"/>
        <v>Michael</v>
      </c>
      <c r="F435" s="135" t="str">
        <f t="shared" si="37"/>
        <v>Durant</v>
      </c>
      <c r="G435" s="135" t="str">
        <f t="shared" si="38"/>
        <v>Men Seniors</v>
      </c>
      <c r="H435" s="135" t="str">
        <f t="shared" si="39"/>
        <v>Steenbras</v>
      </c>
      <c r="I435" s="174"/>
      <c r="J435" s="174" t="s">
        <v>376</v>
      </c>
      <c r="K435" s="174">
        <v>119</v>
      </c>
      <c r="L435" s="173">
        <f t="shared" si="40"/>
        <v>7.9</v>
      </c>
      <c r="M435" s="173">
        <f t="shared" si="41"/>
        <v>7.9</v>
      </c>
    </row>
    <row r="436" spans="1:13" hidden="1" x14ac:dyDescent="0.2">
      <c r="A436" s="135" t="s">
        <v>571</v>
      </c>
      <c r="B436" s="136">
        <v>44274</v>
      </c>
      <c r="C436" s="135" t="s">
        <v>572</v>
      </c>
      <c r="D436" s="251" t="s">
        <v>316</v>
      </c>
      <c r="E436" s="135" t="str">
        <f t="shared" si="36"/>
        <v>Tian</v>
      </c>
      <c r="F436" s="135" t="str">
        <f t="shared" si="37"/>
        <v>Mostert</v>
      </c>
      <c r="G436" s="135" t="str">
        <f t="shared" si="38"/>
        <v>Men Seniors</v>
      </c>
      <c r="H436" s="135" t="str">
        <f t="shared" si="39"/>
        <v>Seagull Angling Club Coastal</v>
      </c>
      <c r="I436" s="174"/>
      <c r="J436" s="172" t="s">
        <v>376</v>
      </c>
      <c r="K436" s="174">
        <v>119</v>
      </c>
      <c r="L436" s="173">
        <f t="shared" si="40"/>
        <v>7.9</v>
      </c>
      <c r="M436" s="173">
        <f t="shared" si="41"/>
        <v>7.9</v>
      </c>
    </row>
    <row r="437" spans="1:13" hidden="1" x14ac:dyDescent="0.2">
      <c r="A437" s="135" t="s">
        <v>571</v>
      </c>
      <c r="B437" s="136">
        <v>44274</v>
      </c>
      <c r="C437" s="135" t="s">
        <v>572</v>
      </c>
      <c r="D437" s="251" t="s">
        <v>228</v>
      </c>
      <c r="E437" s="135" t="str">
        <f t="shared" si="36"/>
        <v>Deon</v>
      </c>
      <c r="F437" s="135" t="str">
        <f t="shared" si="37"/>
        <v>Jacobs</v>
      </c>
      <c r="G437" s="135" t="str">
        <f t="shared" si="38"/>
        <v>Men Seniors</v>
      </c>
      <c r="H437" s="135" t="str">
        <f t="shared" si="39"/>
        <v>Benguella</v>
      </c>
      <c r="I437" s="174"/>
      <c r="J437" s="174" t="s">
        <v>376</v>
      </c>
      <c r="K437" s="174">
        <v>119</v>
      </c>
      <c r="L437" s="173">
        <f t="shared" si="40"/>
        <v>7.9</v>
      </c>
      <c r="M437" s="173">
        <f t="shared" si="41"/>
        <v>7.9</v>
      </c>
    </row>
    <row r="438" spans="1:13" hidden="1" x14ac:dyDescent="0.2">
      <c r="A438" s="135" t="s">
        <v>571</v>
      </c>
      <c r="B438" s="136">
        <v>44274</v>
      </c>
      <c r="C438" s="135" t="s">
        <v>572</v>
      </c>
      <c r="D438" s="251" t="s">
        <v>323</v>
      </c>
      <c r="E438" s="135" t="str">
        <f t="shared" si="36"/>
        <v>Lourens</v>
      </c>
      <c r="F438" s="135" t="str">
        <f t="shared" si="37"/>
        <v>Fourie</v>
      </c>
      <c r="G438" s="135" t="str">
        <f t="shared" si="38"/>
        <v>Men Seniors</v>
      </c>
      <c r="H438" s="135" t="str">
        <f t="shared" si="39"/>
        <v>Henties Bay</v>
      </c>
      <c r="I438" s="174"/>
      <c r="J438" s="174" t="s">
        <v>376</v>
      </c>
      <c r="K438" s="174">
        <v>119</v>
      </c>
      <c r="L438" s="173">
        <f t="shared" si="40"/>
        <v>7.9</v>
      </c>
      <c r="M438" s="173">
        <f t="shared" si="41"/>
        <v>7.9</v>
      </c>
    </row>
    <row r="439" spans="1:13" hidden="1" x14ac:dyDescent="0.2">
      <c r="A439" s="135" t="s">
        <v>544</v>
      </c>
      <c r="B439" s="136">
        <v>44273</v>
      </c>
      <c r="C439" s="135" t="s">
        <v>545</v>
      </c>
      <c r="D439" s="251" t="s">
        <v>406</v>
      </c>
      <c r="E439" s="135" t="str">
        <f t="shared" si="36"/>
        <v>Lydia</v>
      </c>
      <c r="F439" s="135" t="str">
        <f t="shared" si="37"/>
        <v>Cilliers</v>
      </c>
      <c r="G439" s="135" t="str">
        <f t="shared" si="38"/>
        <v>Ladies Senior</v>
      </c>
      <c r="H439" s="135" t="str">
        <f t="shared" si="39"/>
        <v>Benguella</v>
      </c>
      <c r="I439" s="174"/>
      <c r="J439" s="172" t="s">
        <v>376</v>
      </c>
      <c r="K439" s="174">
        <v>125</v>
      </c>
      <c r="L439" s="173">
        <f t="shared" si="40"/>
        <v>9.3000000000000007</v>
      </c>
      <c r="M439" s="173">
        <f t="shared" si="41"/>
        <v>9.3000000000000007</v>
      </c>
    </row>
    <row r="440" spans="1:13" hidden="1" x14ac:dyDescent="0.2">
      <c r="A440" s="135" t="s">
        <v>571</v>
      </c>
      <c r="B440" s="136">
        <v>44274</v>
      </c>
      <c r="C440" s="135" t="s">
        <v>572</v>
      </c>
      <c r="D440" s="251" t="s">
        <v>221</v>
      </c>
      <c r="E440" s="135" t="str">
        <f t="shared" si="36"/>
        <v>Sean</v>
      </c>
      <c r="F440" s="135" t="str">
        <f t="shared" si="37"/>
        <v>Van Den Heuvel</v>
      </c>
      <c r="G440" s="135" t="str">
        <f t="shared" si="38"/>
        <v>Men Seniors</v>
      </c>
      <c r="H440" s="135" t="str">
        <f t="shared" si="39"/>
        <v>Seagull Angling Club Inland</v>
      </c>
      <c r="I440" s="174"/>
      <c r="J440" s="172" t="s">
        <v>377</v>
      </c>
      <c r="K440" s="174">
        <v>124</v>
      </c>
      <c r="L440" s="173">
        <f t="shared" si="40"/>
        <v>7.9</v>
      </c>
      <c r="M440" s="173">
        <f t="shared" si="41"/>
        <v>7.9</v>
      </c>
    </row>
    <row r="441" spans="1:13" hidden="1" x14ac:dyDescent="0.2">
      <c r="A441" s="135" t="s">
        <v>573</v>
      </c>
      <c r="B441" s="136">
        <v>44275</v>
      </c>
      <c r="C441" s="135" t="s">
        <v>574</v>
      </c>
      <c r="D441" s="251" t="s">
        <v>217</v>
      </c>
      <c r="E441" s="135" t="str">
        <f t="shared" si="36"/>
        <v>Emil</v>
      </c>
      <c r="F441" s="135" t="str">
        <f t="shared" si="37"/>
        <v>Prinsloo</v>
      </c>
      <c r="G441" s="135" t="str">
        <f t="shared" si="38"/>
        <v>Men Seniors</v>
      </c>
      <c r="H441" s="135" t="str">
        <f t="shared" si="39"/>
        <v>Orca Angling Club</v>
      </c>
      <c r="I441" s="174"/>
      <c r="J441" s="174" t="s">
        <v>376</v>
      </c>
      <c r="K441" s="174">
        <v>119</v>
      </c>
      <c r="L441" s="173">
        <f t="shared" si="40"/>
        <v>7.9</v>
      </c>
      <c r="M441" s="173">
        <f t="shared" si="41"/>
        <v>7.9</v>
      </c>
    </row>
    <row r="442" spans="1:13" hidden="1" x14ac:dyDescent="0.2">
      <c r="A442" s="135" t="s">
        <v>573</v>
      </c>
      <c r="B442" s="136">
        <v>44275</v>
      </c>
      <c r="C442" s="135" t="s">
        <v>574</v>
      </c>
      <c r="D442" s="251" t="s">
        <v>312</v>
      </c>
      <c r="E442" s="135" t="str">
        <f t="shared" si="36"/>
        <v>Murray</v>
      </c>
      <c r="F442" s="135" t="str">
        <f t="shared" si="37"/>
        <v>Lewis</v>
      </c>
      <c r="G442" s="135" t="str">
        <f t="shared" si="38"/>
        <v>Men Seniors</v>
      </c>
      <c r="H442" s="135" t="str">
        <f t="shared" si="39"/>
        <v>Mako</v>
      </c>
      <c r="I442" s="174"/>
      <c r="J442" s="172" t="s">
        <v>376</v>
      </c>
      <c r="K442" s="174">
        <v>119</v>
      </c>
      <c r="L442" s="173">
        <f t="shared" si="40"/>
        <v>7.9</v>
      </c>
      <c r="M442" s="173">
        <f t="shared" si="41"/>
        <v>7.9</v>
      </c>
    </row>
    <row r="443" spans="1:13" ht="13.5" hidden="1" customHeight="1" x14ac:dyDescent="0.2">
      <c r="A443" s="135" t="s">
        <v>544</v>
      </c>
      <c r="B443" s="136">
        <v>44273</v>
      </c>
      <c r="C443" s="135" t="s">
        <v>545</v>
      </c>
      <c r="D443" s="251" t="s">
        <v>469</v>
      </c>
      <c r="E443" s="135" t="str">
        <f t="shared" si="36"/>
        <v>Krynauw</v>
      </c>
      <c r="F443" s="135" t="str">
        <f t="shared" si="37"/>
        <v>Bouer</v>
      </c>
      <c r="G443" s="135" t="str">
        <f t="shared" si="38"/>
        <v>Men U/21</v>
      </c>
      <c r="H443" s="135" t="str">
        <f t="shared" si="39"/>
        <v>Walvis Bay</v>
      </c>
      <c r="I443" s="174"/>
      <c r="J443" s="172" t="s">
        <v>377</v>
      </c>
      <c r="K443" s="174">
        <v>121</v>
      </c>
      <c r="L443" s="173">
        <f t="shared" si="40"/>
        <v>7.2</v>
      </c>
      <c r="M443" s="173">
        <f t="shared" si="41"/>
        <v>7.2</v>
      </c>
    </row>
    <row r="444" spans="1:13" ht="13.5" hidden="1" customHeight="1" x14ac:dyDescent="0.2">
      <c r="A444" s="135" t="s">
        <v>571</v>
      </c>
      <c r="B444" s="136">
        <v>44274</v>
      </c>
      <c r="C444" s="135" t="s">
        <v>572</v>
      </c>
      <c r="D444" s="251" t="s">
        <v>233</v>
      </c>
      <c r="E444" s="135" t="str">
        <f t="shared" si="36"/>
        <v>Dian</v>
      </c>
      <c r="F444" s="135" t="str">
        <f t="shared" si="37"/>
        <v>Neethling</v>
      </c>
      <c r="G444" s="135" t="str">
        <f t="shared" si="38"/>
        <v>Men U/21</v>
      </c>
      <c r="H444" s="135" t="str">
        <f t="shared" si="39"/>
        <v>Walvis Bay</v>
      </c>
      <c r="I444" s="174"/>
      <c r="J444" s="172" t="s">
        <v>376</v>
      </c>
      <c r="K444" s="174">
        <v>116</v>
      </c>
      <c r="L444" s="173">
        <f t="shared" si="40"/>
        <v>7.2</v>
      </c>
      <c r="M444" s="173">
        <f t="shared" si="41"/>
        <v>7.2</v>
      </c>
    </row>
    <row r="445" spans="1:13" ht="13.5" hidden="1" customHeight="1" x14ac:dyDescent="0.2">
      <c r="A445" s="135" t="s">
        <v>573</v>
      </c>
      <c r="B445" s="136">
        <v>44275</v>
      </c>
      <c r="C445" s="135" t="s">
        <v>574</v>
      </c>
      <c r="D445" s="251" t="s">
        <v>232</v>
      </c>
      <c r="E445" s="135" t="str">
        <f t="shared" si="36"/>
        <v>Tertius</v>
      </c>
      <c r="F445" s="135" t="str">
        <f t="shared" si="37"/>
        <v>Potgieter</v>
      </c>
      <c r="G445" s="135" t="str">
        <f t="shared" si="38"/>
        <v>Men Seniors</v>
      </c>
      <c r="H445" s="135" t="str">
        <f t="shared" si="39"/>
        <v>Seagull Angling Club Inland</v>
      </c>
      <c r="I445" s="174"/>
      <c r="J445" s="172" t="s">
        <v>376</v>
      </c>
      <c r="K445" s="174">
        <v>119</v>
      </c>
      <c r="L445" s="173">
        <f t="shared" si="40"/>
        <v>7.9</v>
      </c>
      <c r="M445" s="173">
        <f t="shared" si="41"/>
        <v>7.9</v>
      </c>
    </row>
    <row r="446" spans="1:13" hidden="1" x14ac:dyDescent="0.2">
      <c r="A446" s="135" t="s">
        <v>573</v>
      </c>
      <c r="B446" s="136">
        <v>44275</v>
      </c>
      <c r="C446" s="135" t="s">
        <v>574</v>
      </c>
      <c r="D446" s="251" t="s">
        <v>230</v>
      </c>
      <c r="E446" s="135" t="str">
        <f t="shared" si="36"/>
        <v>Simen</v>
      </c>
      <c r="F446" s="135" t="str">
        <f t="shared" si="37"/>
        <v>Andersen</v>
      </c>
      <c r="G446" s="135" t="str">
        <f t="shared" si="38"/>
        <v>Men Seniors</v>
      </c>
      <c r="H446" s="135" t="str">
        <f t="shared" si="39"/>
        <v>Henties Bay</v>
      </c>
      <c r="I446" s="174"/>
      <c r="J446" s="172" t="s">
        <v>376</v>
      </c>
      <c r="K446" s="174">
        <v>119</v>
      </c>
      <c r="L446" s="173">
        <f t="shared" si="40"/>
        <v>7.9</v>
      </c>
      <c r="M446" s="173">
        <f t="shared" si="41"/>
        <v>7.9</v>
      </c>
    </row>
    <row r="447" spans="1:13" hidden="1" x14ac:dyDescent="0.2">
      <c r="A447" s="135" t="s">
        <v>573</v>
      </c>
      <c r="B447" s="136">
        <v>44275</v>
      </c>
      <c r="C447" s="135" t="s">
        <v>574</v>
      </c>
      <c r="D447" s="251" t="s">
        <v>224</v>
      </c>
      <c r="E447" s="135" t="str">
        <f t="shared" si="36"/>
        <v>Chris</v>
      </c>
      <c r="F447" s="135" t="str">
        <f t="shared" si="37"/>
        <v>Feyerabend</v>
      </c>
      <c r="G447" s="135" t="str">
        <f t="shared" si="38"/>
        <v>Men Seniors</v>
      </c>
      <c r="H447" s="135" t="str">
        <f t="shared" si="39"/>
        <v>Otjiwarongo</v>
      </c>
      <c r="I447" s="174"/>
      <c r="J447" s="174" t="s">
        <v>377</v>
      </c>
      <c r="K447" s="174">
        <v>124</v>
      </c>
      <c r="L447" s="173">
        <f t="shared" si="40"/>
        <v>7.9</v>
      </c>
      <c r="M447" s="173">
        <f t="shared" si="41"/>
        <v>7.9</v>
      </c>
    </row>
    <row r="448" spans="1:13" ht="13.5" hidden="1" customHeight="1" x14ac:dyDescent="0.25">
      <c r="A448" s="135" t="s">
        <v>544</v>
      </c>
      <c r="B448" s="136">
        <v>44273</v>
      </c>
      <c r="C448" s="135" t="s">
        <v>545</v>
      </c>
      <c r="D448" s="272" t="s">
        <v>414</v>
      </c>
      <c r="E448" s="135" t="str">
        <f t="shared" si="36"/>
        <v>Allen</v>
      </c>
      <c r="F448" s="135" t="str">
        <f t="shared" si="37"/>
        <v>Langenstrassen</v>
      </c>
      <c r="G448" s="135" t="str">
        <f t="shared" si="38"/>
        <v>Men Seniors</v>
      </c>
      <c r="H448" s="135" t="str">
        <f t="shared" si="39"/>
        <v>Penguin</v>
      </c>
      <c r="I448" s="174"/>
      <c r="J448" s="172" t="s">
        <v>377</v>
      </c>
      <c r="K448" s="174">
        <v>123</v>
      </c>
      <c r="L448" s="173">
        <f t="shared" si="40"/>
        <v>7.6</v>
      </c>
      <c r="M448" s="173">
        <f t="shared" si="41"/>
        <v>7.6</v>
      </c>
    </row>
    <row r="449" spans="1:13" hidden="1" x14ac:dyDescent="0.2">
      <c r="A449" s="135" t="s">
        <v>571</v>
      </c>
      <c r="B449" s="136">
        <v>44274</v>
      </c>
      <c r="C449" s="135" t="s">
        <v>572</v>
      </c>
      <c r="D449" s="251" t="s">
        <v>476</v>
      </c>
      <c r="E449" s="135" t="str">
        <f t="shared" si="36"/>
        <v>Wanda</v>
      </c>
      <c r="F449" s="135" t="str">
        <f t="shared" si="37"/>
        <v>Enslin</v>
      </c>
      <c r="G449" s="135" t="str">
        <f t="shared" si="38"/>
        <v>Ladies Senior</v>
      </c>
      <c r="H449" s="135" t="str">
        <f t="shared" si="39"/>
        <v>Namib Park</v>
      </c>
      <c r="I449" s="174"/>
      <c r="J449" s="172" t="s">
        <v>376</v>
      </c>
      <c r="K449" s="174">
        <v>124</v>
      </c>
      <c r="L449" s="173">
        <f t="shared" si="40"/>
        <v>9.1</v>
      </c>
      <c r="M449" s="173">
        <f t="shared" si="41"/>
        <v>9.1</v>
      </c>
    </row>
    <row r="450" spans="1:13" hidden="1" x14ac:dyDescent="0.2">
      <c r="A450" s="135" t="s">
        <v>571</v>
      </c>
      <c r="B450" s="136">
        <v>44274</v>
      </c>
      <c r="C450" s="135" t="s">
        <v>572</v>
      </c>
      <c r="D450" s="251" t="s">
        <v>204</v>
      </c>
      <c r="E450" s="135" t="str">
        <f t="shared" ref="E450:E513" si="42">IF(D450="","",VLOOKUP(D450,Master,3,FALSE))</f>
        <v>Philip</v>
      </c>
      <c r="F450" s="135" t="str">
        <f t="shared" ref="F450:F513" si="43">IF(D450="","",VLOOKUP(D450,Master,4,FALSE))</f>
        <v>Swartz</v>
      </c>
      <c r="G450" s="135" t="str">
        <f t="shared" ref="G450:G513" si="44">IF(D450="","",VLOOKUP(D450,Master,5,FALSE))</f>
        <v>Men U/16</v>
      </c>
      <c r="H450" s="135" t="str">
        <f t="shared" ref="H450:H513" si="45">IF(D450="","",VLOOKUP(D450,Master,2,FALSE))</f>
        <v>Mako</v>
      </c>
      <c r="I450" s="174"/>
      <c r="J450" s="174" t="s">
        <v>10</v>
      </c>
      <c r="K450" s="174">
        <v>40</v>
      </c>
      <c r="L450" s="173">
        <f t="shared" ref="L450:L513" si="46">IF(K450="","",IF(I450="",ROUND(HLOOKUP(J450,kgList,K450,FALSE),1),ROUND(HLOOKUP(I450,kgList,K450,FALSE),1)))</f>
        <v>1</v>
      </c>
      <c r="M450" s="173">
        <f t="shared" ref="M450:M513" si="47">IF(L450="","",IF(COUNTA(I450:J450)&gt;1,"Edible or Inedible",IF(COUNTA(I450)=1,L450*1,IF(COUNTA(J450)=1,L450*1,"ERROR"))))</f>
        <v>1</v>
      </c>
    </row>
    <row r="451" spans="1:13" x14ac:dyDescent="0.2">
      <c r="A451" s="135" t="s">
        <v>544</v>
      </c>
      <c r="B451" s="136">
        <v>44273</v>
      </c>
      <c r="C451" s="135" t="s">
        <v>545</v>
      </c>
      <c r="D451" s="251" t="s">
        <v>557</v>
      </c>
      <c r="E451" s="135" t="str">
        <f t="shared" si="42"/>
        <v>Marina</v>
      </c>
      <c r="F451" s="135" t="str">
        <f t="shared" si="43"/>
        <v>Kruger</v>
      </c>
      <c r="G451" s="135" t="str">
        <f t="shared" si="44"/>
        <v>Ladies Senior</v>
      </c>
      <c r="H451" s="135" t="str">
        <f t="shared" si="45"/>
        <v>Benguella</v>
      </c>
      <c r="I451" s="174" t="s">
        <v>19</v>
      </c>
      <c r="J451" s="174"/>
      <c r="K451" s="174">
        <v>78</v>
      </c>
      <c r="L451" s="173">
        <f t="shared" si="46"/>
        <v>5</v>
      </c>
      <c r="M451" s="173">
        <f t="shared" si="47"/>
        <v>5</v>
      </c>
    </row>
    <row r="452" spans="1:13" hidden="1" x14ac:dyDescent="0.2">
      <c r="A452" s="135" t="s">
        <v>544</v>
      </c>
      <c r="B452" s="136">
        <v>44273</v>
      </c>
      <c r="C452" s="135" t="s">
        <v>545</v>
      </c>
      <c r="D452" s="273" t="s">
        <v>274</v>
      </c>
      <c r="E452" s="135" t="str">
        <f t="shared" si="42"/>
        <v>Jaco</v>
      </c>
      <c r="F452" s="135" t="str">
        <f t="shared" si="43"/>
        <v>Venter</v>
      </c>
      <c r="G452" s="135" t="str">
        <f t="shared" si="44"/>
        <v>Men Seniors</v>
      </c>
      <c r="H452" s="135" t="str">
        <f t="shared" si="45"/>
        <v>Atlantic Angling Club</v>
      </c>
      <c r="I452" s="174"/>
      <c r="J452" s="172" t="s">
        <v>376</v>
      </c>
      <c r="K452" s="174">
        <v>118</v>
      </c>
      <c r="L452" s="173">
        <f t="shared" si="46"/>
        <v>7.6</v>
      </c>
      <c r="M452" s="173">
        <f t="shared" si="47"/>
        <v>7.6</v>
      </c>
    </row>
    <row r="453" spans="1:13" hidden="1" x14ac:dyDescent="0.2">
      <c r="A453" s="135" t="s">
        <v>544</v>
      </c>
      <c r="B453" s="136">
        <v>44273</v>
      </c>
      <c r="C453" s="135" t="s">
        <v>545</v>
      </c>
      <c r="D453" s="273" t="s">
        <v>275</v>
      </c>
      <c r="E453" s="135" t="str">
        <f t="shared" si="42"/>
        <v>Andries</v>
      </c>
      <c r="F453" s="135" t="str">
        <f t="shared" si="43"/>
        <v>Burger</v>
      </c>
      <c r="G453" s="135" t="str">
        <f t="shared" si="44"/>
        <v>Men Seniors</v>
      </c>
      <c r="H453" s="135" t="str">
        <f t="shared" si="45"/>
        <v>Atlantic Angling Club</v>
      </c>
      <c r="I453" s="174"/>
      <c r="J453" s="172" t="s">
        <v>376</v>
      </c>
      <c r="K453" s="174">
        <v>118</v>
      </c>
      <c r="L453" s="173">
        <f t="shared" si="46"/>
        <v>7.6</v>
      </c>
      <c r="M453" s="173">
        <f t="shared" si="47"/>
        <v>7.6</v>
      </c>
    </row>
    <row r="454" spans="1:13" hidden="1" x14ac:dyDescent="0.2">
      <c r="A454" s="135" t="s">
        <v>544</v>
      </c>
      <c r="B454" s="136">
        <v>44273</v>
      </c>
      <c r="C454" s="135" t="s">
        <v>545</v>
      </c>
      <c r="D454" s="251" t="s">
        <v>456</v>
      </c>
      <c r="E454" s="135" t="str">
        <f t="shared" si="42"/>
        <v>Francois Jnr</v>
      </c>
      <c r="F454" s="135" t="str">
        <f t="shared" si="43"/>
        <v>Wolfaardt</v>
      </c>
      <c r="G454" s="135" t="str">
        <f t="shared" si="44"/>
        <v>Men U/16</v>
      </c>
      <c r="H454" s="135" t="str">
        <f t="shared" si="45"/>
        <v>Walvis Bay</v>
      </c>
      <c r="I454" s="174"/>
      <c r="J454" s="172" t="s">
        <v>376</v>
      </c>
      <c r="K454" s="174">
        <v>129</v>
      </c>
      <c r="L454" s="173">
        <f t="shared" si="46"/>
        <v>10.4</v>
      </c>
      <c r="M454" s="173">
        <f t="shared" si="47"/>
        <v>10.4</v>
      </c>
    </row>
    <row r="455" spans="1:13" hidden="1" x14ac:dyDescent="0.2">
      <c r="A455" s="135" t="s">
        <v>544</v>
      </c>
      <c r="B455" s="136">
        <v>44273</v>
      </c>
      <c r="C455" s="135" t="s">
        <v>545</v>
      </c>
      <c r="D455" s="273" t="s">
        <v>255</v>
      </c>
      <c r="E455" s="135" t="str">
        <f t="shared" si="42"/>
        <v>Adri</v>
      </c>
      <c r="F455" s="135" t="str">
        <f t="shared" si="43"/>
        <v>Roets</v>
      </c>
      <c r="G455" s="135" t="str">
        <f t="shared" si="44"/>
        <v>Men Seniors</v>
      </c>
      <c r="H455" s="135" t="str">
        <f t="shared" si="45"/>
        <v>Atlantic Angling Club</v>
      </c>
      <c r="I455" s="174"/>
      <c r="J455" s="172" t="s">
        <v>376</v>
      </c>
      <c r="K455" s="174">
        <v>118</v>
      </c>
      <c r="L455" s="173">
        <f t="shared" si="46"/>
        <v>7.6</v>
      </c>
      <c r="M455" s="173">
        <f t="shared" si="47"/>
        <v>7.6</v>
      </c>
    </row>
    <row r="456" spans="1:13" hidden="1" x14ac:dyDescent="0.2">
      <c r="A456" s="135" t="s">
        <v>544</v>
      </c>
      <c r="B456" s="136">
        <v>44273</v>
      </c>
      <c r="C456" s="135" t="s">
        <v>545</v>
      </c>
      <c r="D456" s="251" t="s">
        <v>480</v>
      </c>
      <c r="E456" s="135" t="str">
        <f t="shared" si="42"/>
        <v>Andre</v>
      </c>
      <c r="F456" s="135" t="str">
        <f t="shared" si="43"/>
        <v>Bezuidehout</v>
      </c>
      <c r="G456" s="135" t="str">
        <f t="shared" si="44"/>
        <v>Men Seniors</v>
      </c>
      <c r="H456" s="135" t="str">
        <f t="shared" si="45"/>
        <v>Walvis Bay</v>
      </c>
      <c r="I456" s="174"/>
      <c r="J456" s="172" t="s">
        <v>376</v>
      </c>
      <c r="K456" s="174">
        <v>118</v>
      </c>
      <c r="L456" s="173">
        <f t="shared" si="46"/>
        <v>7.6</v>
      </c>
      <c r="M456" s="173">
        <f t="shared" si="47"/>
        <v>7.6</v>
      </c>
    </row>
    <row r="457" spans="1:13" hidden="1" x14ac:dyDescent="0.2">
      <c r="A457" s="135" t="s">
        <v>544</v>
      </c>
      <c r="B457" s="136">
        <v>44273</v>
      </c>
      <c r="C457" s="135" t="s">
        <v>545</v>
      </c>
      <c r="D457" s="251" t="s">
        <v>254</v>
      </c>
      <c r="E457" s="135" t="str">
        <f t="shared" si="42"/>
        <v>Louis</v>
      </c>
      <c r="F457" s="135" t="str">
        <f t="shared" si="43"/>
        <v>Fenaux</v>
      </c>
      <c r="G457" s="135" t="str">
        <f t="shared" si="44"/>
        <v>Men Seniors</v>
      </c>
      <c r="H457" s="135" t="str">
        <f t="shared" si="45"/>
        <v>Henties Bay</v>
      </c>
      <c r="I457" s="174"/>
      <c r="J457" s="172" t="s">
        <v>376</v>
      </c>
      <c r="K457" s="174">
        <v>118</v>
      </c>
      <c r="L457" s="173">
        <f t="shared" si="46"/>
        <v>7.6</v>
      </c>
      <c r="M457" s="173">
        <f t="shared" si="47"/>
        <v>7.6</v>
      </c>
    </row>
    <row r="458" spans="1:13" hidden="1" x14ac:dyDescent="0.2">
      <c r="A458" s="135" t="s">
        <v>571</v>
      </c>
      <c r="B458" s="136">
        <v>44274</v>
      </c>
      <c r="C458" s="135" t="s">
        <v>572</v>
      </c>
      <c r="D458" s="251" t="s">
        <v>316</v>
      </c>
      <c r="E458" s="135" t="str">
        <f t="shared" si="42"/>
        <v>Tian</v>
      </c>
      <c r="F458" s="135" t="str">
        <f t="shared" si="43"/>
        <v>Mostert</v>
      </c>
      <c r="G458" s="135" t="str">
        <f t="shared" si="44"/>
        <v>Men Seniors</v>
      </c>
      <c r="H458" s="135" t="str">
        <f t="shared" si="45"/>
        <v>Seagull Angling Club Coastal</v>
      </c>
      <c r="I458" s="174"/>
      <c r="J458" s="174" t="s">
        <v>376</v>
      </c>
      <c r="K458" s="174">
        <v>118</v>
      </c>
      <c r="L458" s="173">
        <f t="shared" si="46"/>
        <v>7.6</v>
      </c>
      <c r="M458" s="173">
        <f t="shared" si="47"/>
        <v>7.6</v>
      </c>
    </row>
    <row r="459" spans="1:13" hidden="1" x14ac:dyDescent="0.2">
      <c r="A459" s="135" t="s">
        <v>571</v>
      </c>
      <c r="B459" s="136">
        <v>44274</v>
      </c>
      <c r="C459" s="135" t="s">
        <v>572</v>
      </c>
      <c r="D459" s="251" t="s">
        <v>232</v>
      </c>
      <c r="E459" s="135" t="str">
        <f t="shared" si="42"/>
        <v>Tertius</v>
      </c>
      <c r="F459" s="135" t="str">
        <f t="shared" si="43"/>
        <v>Potgieter</v>
      </c>
      <c r="G459" s="135" t="str">
        <f t="shared" si="44"/>
        <v>Men Seniors</v>
      </c>
      <c r="H459" s="135" t="str">
        <f t="shared" si="45"/>
        <v>Seagull Angling Club Inland</v>
      </c>
      <c r="I459" s="174"/>
      <c r="J459" s="174" t="s">
        <v>376</v>
      </c>
      <c r="K459" s="174">
        <v>118</v>
      </c>
      <c r="L459" s="173">
        <f t="shared" si="46"/>
        <v>7.6</v>
      </c>
      <c r="M459" s="173">
        <f t="shared" si="47"/>
        <v>7.6</v>
      </c>
    </row>
    <row r="460" spans="1:13" ht="13.5" hidden="1" customHeight="1" x14ac:dyDescent="0.2">
      <c r="A460" s="135" t="s">
        <v>571</v>
      </c>
      <c r="B460" s="136">
        <v>44274</v>
      </c>
      <c r="C460" s="135" t="s">
        <v>572</v>
      </c>
      <c r="D460" s="251" t="s">
        <v>464</v>
      </c>
      <c r="E460" s="135" t="str">
        <f t="shared" si="42"/>
        <v>Ivan</v>
      </c>
      <c r="F460" s="135" t="str">
        <f t="shared" si="43"/>
        <v>Kotze</v>
      </c>
      <c r="G460" s="135" t="str">
        <f t="shared" si="44"/>
        <v>Men Seniors</v>
      </c>
      <c r="H460" s="135" t="str">
        <f t="shared" si="45"/>
        <v>Seagull Angling Club Inland</v>
      </c>
      <c r="I460" s="174"/>
      <c r="J460" s="172" t="s">
        <v>376</v>
      </c>
      <c r="K460" s="174">
        <v>118</v>
      </c>
      <c r="L460" s="173">
        <f t="shared" si="46"/>
        <v>7.6</v>
      </c>
      <c r="M460" s="173">
        <f t="shared" si="47"/>
        <v>7.6</v>
      </c>
    </row>
    <row r="461" spans="1:13" hidden="1" x14ac:dyDescent="0.2">
      <c r="A461" s="135" t="s">
        <v>571</v>
      </c>
      <c r="B461" s="136">
        <v>44274</v>
      </c>
      <c r="C461" s="135" t="s">
        <v>572</v>
      </c>
      <c r="D461" s="251" t="s">
        <v>269</v>
      </c>
      <c r="E461" s="135" t="str">
        <f t="shared" si="42"/>
        <v>Raymond</v>
      </c>
      <c r="F461" s="135" t="str">
        <f t="shared" si="43"/>
        <v>Duvenhage</v>
      </c>
      <c r="G461" s="135" t="str">
        <f t="shared" si="44"/>
        <v>Men Seniors</v>
      </c>
      <c r="H461" s="135" t="str">
        <f t="shared" si="45"/>
        <v>Walvis Bay</v>
      </c>
      <c r="I461" s="174"/>
      <c r="J461" s="172" t="s">
        <v>376</v>
      </c>
      <c r="K461" s="174">
        <v>118</v>
      </c>
      <c r="L461" s="173">
        <f t="shared" si="46"/>
        <v>7.6</v>
      </c>
      <c r="M461" s="173">
        <f t="shared" si="47"/>
        <v>7.6</v>
      </c>
    </row>
    <row r="462" spans="1:13" hidden="1" x14ac:dyDescent="0.2">
      <c r="A462" s="135" t="s">
        <v>571</v>
      </c>
      <c r="B462" s="136">
        <v>44274</v>
      </c>
      <c r="C462" s="135" t="s">
        <v>572</v>
      </c>
      <c r="D462" s="251" t="s">
        <v>269</v>
      </c>
      <c r="E462" s="135" t="str">
        <f t="shared" si="42"/>
        <v>Raymond</v>
      </c>
      <c r="F462" s="135" t="str">
        <f t="shared" si="43"/>
        <v>Duvenhage</v>
      </c>
      <c r="G462" s="135" t="str">
        <f t="shared" si="44"/>
        <v>Men Seniors</v>
      </c>
      <c r="H462" s="135" t="str">
        <f t="shared" si="45"/>
        <v>Walvis Bay</v>
      </c>
      <c r="I462" s="174"/>
      <c r="J462" s="174" t="s">
        <v>376</v>
      </c>
      <c r="K462" s="174">
        <v>118</v>
      </c>
      <c r="L462" s="173">
        <f t="shared" si="46"/>
        <v>7.6</v>
      </c>
      <c r="M462" s="173">
        <f t="shared" si="47"/>
        <v>7.6</v>
      </c>
    </row>
    <row r="463" spans="1:13" hidden="1" x14ac:dyDescent="0.2">
      <c r="A463" s="135" t="s">
        <v>573</v>
      </c>
      <c r="B463" s="136">
        <v>44275</v>
      </c>
      <c r="C463" s="135" t="s">
        <v>574</v>
      </c>
      <c r="D463" s="251" t="s">
        <v>237</v>
      </c>
      <c r="E463" s="135" t="str">
        <f t="shared" si="42"/>
        <v>Immo</v>
      </c>
      <c r="F463" s="135" t="str">
        <f t="shared" si="43"/>
        <v>Dresselhaus</v>
      </c>
      <c r="G463" s="135" t="str">
        <f t="shared" si="44"/>
        <v>Men Seniors</v>
      </c>
      <c r="H463" s="135" t="str">
        <f t="shared" si="45"/>
        <v>Orca Angling Club</v>
      </c>
      <c r="I463" s="174"/>
      <c r="J463" s="174" t="s">
        <v>376</v>
      </c>
      <c r="K463" s="174">
        <v>118</v>
      </c>
      <c r="L463" s="173">
        <f t="shared" si="46"/>
        <v>7.6</v>
      </c>
      <c r="M463" s="173">
        <f t="shared" si="47"/>
        <v>7.6</v>
      </c>
    </row>
    <row r="464" spans="1:13" hidden="1" x14ac:dyDescent="0.2">
      <c r="A464" s="135" t="s">
        <v>573</v>
      </c>
      <c r="B464" s="136">
        <v>44275</v>
      </c>
      <c r="C464" s="135" t="s">
        <v>574</v>
      </c>
      <c r="D464" s="251" t="s">
        <v>431</v>
      </c>
      <c r="E464" s="135" t="str">
        <f t="shared" si="42"/>
        <v>Tiaan</v>
      </c>
      <c r="F464" s="135" t="str">
        <f t="shared" si="43"/>
        <v>Fourie</v>
      </c>
      <c r="G464" s="135" t="str">
        <f t="shared" si="44"/>
        <v>Men Seniors</v>
      </c>
      <c r="H464" s="135" t="str">
        <f t="shared" si="45"/>
        <v>Henties Bay</v>
      </c>
      <c r="I464" s="174"/>
      <c r="J464" s="172" t="s">
        <v>376</v>
      </c>
      <c r="K464" s="174">
        <v>118</v>
      </c>
      <c r="L464" s="173">
        <f t="shared" si="46"/>
        <v>7.6</v>
      </c>
      <c r="M464" s="173">
        <f t="shared" si="47"/>
        <v>7.6</v>
      </c>
    </row>
    <row r="465" spans="1:13" hidden="1" x14ac:dyDescent="0.2">
      <c r="A465" s="135" t="s">
        <v>573</v>
      </c>
      <c r="B465" s="136">
        <v>44275</v>
      </c>
      <c r="C465" s="135" t="s">
        <v>574</v>
      </c>
      <c r="D465" s="251" t="s">
        <v>233</v>
      </c>
      <c r="E465" s="135" t="str">
        <f t="shared" si="42"/>
        <v>Dian</v>
      </c>
      <c r="F465" s="135" t="str">
        <f t="shared" si="43"/>
        <v>Neethling</v>
      </c>
      <c r="G465" s="135" t="str">
        <f t="shared" si="44"/>
        <v>Men U/21</v>
      </c>
      <c r="H465" s="135" t="str">
        <f t="shared" si="45"/>
        <v>Walvis Bay</v>
      </c>
      <c r="I465" s="174"/>
      <c r="J465" s="172" t="s">
        <v>376</v>
      </c>
      <c r="K465" s="174">
        <v>114</v>
      </c>
      <c r="L465" s="173">
        <f t="shared" si="46"/>
        <v>6.8</v>
      </c>
      <c r="M465" s="173">
        <f t="shared" si="47"/>
        <v>6.8</v>
      </c>
    </row>
    <row r="466" spans="1:13" hidden="1" x14ac:dyDescent="0.2">
      <c r="A466" s="135" t="s">
        <v>573</v>
      </c>
      <c r="B466" s="136">
        <v>44275</v>
      </c>
      <c r="C466" s="135" t="s">
        <v>574</v>
      </c>
      <c r="D466" s="251" t="s">
        <v>230</v>
      </c>
      <c r="E466" s="135" t="str">
        <f t="shared" si="42"/>
        <v>Simen</v>
      </c>
      <c r="F466" s="135" t="str">
        <f t="shared" si="43"/>
        <v>Andersen</v>
      </c>
      <c r="G466" s="135" t="str">
        <f t="shared" si="44"/>
        <v>Men Seniors</v>
      </c>
      <c r="H466" s="135" t="str">
        <f t="shared" si="45"/>
        <v>Henties Bay</v>
      </c>
      <c r="I466" s="174"/>
      <c r="J466" s="174" t="s">
        <v>376</v>
      </c>
      <c r="K466" s="174">
        <v>118</v>
      </c>
      <c r="L466" s="173">
        <f t="shared" si="46"/>
        <v>7.6</v>
      </c>
      <c r="M466" s="173">
        <f t="shared" si="47"/>
        <v>7.6</v>
      </c>
    </row>
    <row r="467" spans="1:13" hidden="1" x14ac:dyDescent="0.2">
      <c r="A467" s="135" t="s">
        <v>544</v>
      </c>
      <c r="B467" s="136">
        <v>44273</v>
      </c>
      <c r="C467" s="135" t="s">
        <v>545</v>
      </c>
      <c r="D467" s="273" t="s">
        <v>274</v>
      </c>
      <c r="E467" s="135" t="str">
        <f t="shared" si="42"/>
        <v>Jaco</v>
      </c>
      <c r="F467" s="135" t="str">
        <f t="shared" si="43"/>
        <v>Venter</v>
      </c>
      <c r="G467" s="135" t="str">
        <f t="shared" si="44"/>
        <v>Men Seniors</v>
      </c>
      <c r="H467" s="135" t="str">
        <f t="shared" si="45"/>
        <v>Atlantic Angling Club</v>
      </c>
      <c r="I467" s="174"/>
      <c r="J467" s="174" t="s">
        <v>377</v>
      </c>
      <c r="K467" s="174">
        <v>122</v>
      </c>
      <c r="L467" s="173">
        <f t="shared" si="46"/>
        <v>7.4</v>
      </c>
      <c r="M467" s="173">
        <f t="shared" si="47"/>
        <v>7.4</v>
      </c>
    </row>
    <row r="468" spans="1:13" hidden="1" x14ac:dyDescent="0.2">
      <c r="A468" s="135" t="s">
        <v>544</v>
      </c>
      <c r="B468" s="136">
        <v>44273</v>
      </c>
      <c r="C468" s="135" t="s">
        <v>545</v>
      </c>
      <c r="D468" s="251" t="s">
        <v>431</v>
      </c>
      <c r="E468" s="135" t="str">
        <f t="shared" si="42"/>
        <v>Tiaan</v>
      </c>
      <c r="F468" s="135" t="str">
        <f t="shared" si="43"/>
        <v>Fourie</v>
      </c>
      <c r="G468" s="135" t="str">
        <f t="shared" si="44"/>
        <v>Men Seniors</v>
      </c>
      <c r="H468" s="135" t="str">
        <f t="shared" si="45"/>
        <v>Henties Bay</v>
      </c>
      <c r="I468" s="174"/>
      <c r="J468" s="174" t="s">
        <v>377</v>
      </c>
      <c r="K468" s="174">
        <v>122</v>
      </c>
      <c r="L468" s="173">
        <f t="shared" si="46"/>
        <v>7.4</v>
      </c>
      <c r="M468" s="173">
        <f t="shared" si="47"/>
        <v>7.4</v>
      </c>
    </row>
    <row r="469" spans="1:13" hidden="1" x14ac:dyDescent="0.2">
      <c r="A469" s="135" t="s">
        <v>571</v>
      </c>
      <c r="B469" s="136">
        <v>44274</v>
      </c>
      <c r="C469" s="135" t="s">
        <v>572</v>
      </c>
      <c r="D469" s="251" t="s">
        <v>211</v>
      </c>
      <c r="E469" s="135" t="str">
        <f t="shared" si="42"/>
        <v>Johan</v>
      </c>
      <c r="F469" s="135" t="str">
        <f t="shared" si="43"/>
        <v>Visser</v>
      </c>
      <c r="G469" s="135" t="str">
        <f t="shared" si="44"/>
        <v>Men Seniors</v>
      </c>
      <c r="H469" s="135" t="str">
        <f t="shared" si="45"/>
        <v>Mako</v>
      </c>
      <c r="I469" s="174"/>
      <c r="J469" s="174" t="s">
        <v>377</v>
      </c>
      <c r="K469" s="174">
        <v>122</v>
      </c>
      <c r="L469" s="173">
        <f t="shared" si="46"/>
        <v>7.4</v>
      </c>
      <c r="M469" s="173">
        <f t="shared" si="47"/>
        <v>7.4</v>
      </c>
    </row>
    <row r="470" spans="1:13" hidden="1" x14ac:dyDescent="0.2">
      <c r="A470" s="135" t="s">
        <v>571</v>
      </c>
      <c r="B470" s="136">
        <v>44274</v>
      </c>
      <c r="C470" s="135" t="s">
        <v>572</v>
      </c>
      <c r="D470" s="251" t="s">
        <v>260</v>
      </c>
      <c r="E470" s="135" t="str">
        <f t="shared" si="42"/>
        <v>Grant</v>
      </c>
      <c r="F470" s="135" t="str">
        <f t="shared" si="43"/>
        <v>Knight</v>
      </c>
      <c r="G470" s="135" t="str">
        <f t="shared" si="44"/>
        <v>Men Seniors</v>
      </c>
      <c r="H470" s="135" t="str">
        <f t="shared" si="45"/>
        <v>Penguin</v>
      </c>
      <c r="I470" s="174"/>
      <c r="J470" s="174" t="s">
        <v>377</v>
      </c>
      <c r="K470" s="174">
        <v>122</v>
      </c>
      <c r="L470" s="173">
        <f t="shared" si="46"/>
        <v>7.4</v>
      </c>
      <c r="M470" s="173">
        <f t="shared" si="47"/>
        <v>7.4</v>
      </c>
    </row>
    <row r="471" spans="1:13" hidden="1" x14ac:dyDescent="0.2">
      <c r="A471" s="135" t="s">
        <v>544</v>
      </c>
      <c r="B471" s="136">
        <v>44273</v>
      </c>
      <c r="C471" s="135" t="s">
        <v>545</v>
      </c>
      <c r="D471" s="273" t="s">
        <v>217</v>
      </c>
      <c r="E471" s="135" t="str">
        <f t="shared" si="42"/>
        <v>Emil</v>
      </c>
      <c r="F471" s="135" t="str">
        <f t="shared" si="43"/>
        <v>Prinsloo</v>
      </c>
      <c r="G471" s="135" t="str">
        <f t="shared" si="44"/>
        <v>Men Seniors</v>
      </c>
      <c r="H471" s="135" t="str">
        <f t="shared" si="45"/>
        <v>Orca Angling Club</v>
      </c>
      <c r="I471" s="174"/>
      <c r="J471" s="172" t="s">
        <v>376</v>
      </c>
      <c r="K471" s="174">
        <v>117</v>
      </c>
      <c r="L471" s="173">
        <f t="shared" si="46"/>
        <v>7.4</v>
      </c>
      <c r="M471" s="173">
        <f t="shared" si="47"/>
        <v>7.4</v>
      </c>
    </row>
    <row r="472" spans="1:13" ht="13.5" hidden="1" customHeight="1" x14ac:dyDescent="0.2">
      <c r="A472" s="135" t="s">
        <v>544</v>
      </c>
      <c r="B472" s="136">
        <v>44273</v>
      </c>
      <c r="C472" s="135" t="s">
        <v>545</v>
      </c>
      <c r="D472" s="251" t="s">
        <v>431</v>
      </c>
      <c r="E472" s="135" t="str">
        <f t="shared" si="42"/>
        <v>Tiaan</v>
      </c>
      <c r="F472" s="135" t="str">
        <f t="shared" si="43"/>
        <v>Fourie</v>
      </c>
      <c r="G472" s="135" t="str">
        <f t="shared" si="44"/>
        <v>Men Seniors</v>
      </c>
      <c r="H472" s="135" t="str">
        <f t="shared" si="45"/>
        <v>Henties Bay</v>
      </c>
      <c r="I472" s="174"/>
      <c r="J472" s="172" t="s">
        <v>376</v>
      </c>
      <c r="K472" s="174">
        <v>117</v>
      </c>
      <c r="L472" s="173">
        <f t="shared" si="46"/>
        <v>7.4</v>
      </c>
      <c r="M472" s="173">
        <f t="shared" si="47"/>
        <v>7.4</v>
      </c>
    </row>
    <row r="473" spans="1:13" hidden="1" x14ac:dyDescent="0.2">
      <c r="A473" s="135" t="s">
        <v>544</v>
      </c>
      <c r="B473" s="136">
        <v>44273</v>
      </c>
      <c r="C473" s="135" t="s">
        <v>545</v>
      </c>
      <c r="D473" s="251" t="s">
        <v>456</v>
      </c>
      <c r="E473" s="135" t="str">
        <f t="shared" si="42"/>
        <v>Francois Jnr</v>
      </c>
      <c r="F473" s="135" t="str">
        <f t="shared" si="43"/>
        <v>Wolfaardt</v>
      </c>
      <c r="G473" s="135" t="str">
        <f t="shared" si="44"/>
        <v>Men U/16</v>
      </c>
      <c r="H473" s="135" t="str">
        <f t="shared" si="45"/>
        <v>Walvis Bay</v>
      </c>
      <c r="I473" s="174"/>
      <c r="J473" s="172" t="s">
        <v>376</v>
      </c>
      <c r="K473" s="174">
        <v>127</v>
      </c>
      <c r="L473" s="173">
        <f t="shared" si="46"/>
        <v>9.8000000000000007</v>
      </c>
      <c r="M473" s="173">
        <f t="shared" si="47"/>
        <v>9.8000000000000007</v>
      </c>
    </row>
    <row r="474" spans="1:13" hidden="1" x14ac:dyDescent="0.2">
      <c r="A474" s="135" t="s">
        <v>571</v>
      </c>
      <c r="B474" s="136">
        <v>44274</v>
      </c>
      <c r="C474" s="135" t="s">
        <v>572</v>
      </c>
      <c r="D474" s="251" t="s">
        <v>209</v>
      </c>
      <c r="E474" s="135" t="str">
        <f t="shared" si="42"/>
        <v>Roger</v>
      </c>
      <c r="F474" s="135" t="str">
        <f t="shared" si="43"/>
        <v>Boon</v>
      </c>
      <c r="G474" s="135" t="str">
        <f t="shared" si="44"/>
        <v>Men Seniors</v>
      </c>
      <c r="H474" s="135" t="str">
        <f t="shared" si="45"/>
        <v>Namib Park</v>
      </c>
      <c r="I474" s="174"/>
      <c r="J474" s="172" t="s">
        <v>376</v>
      </c>
      <c r="K474" s="174">
        <v>117</v>
      </c>
      <c r="L474" s="173">
        <f t="shared" si="46"/>
        <v>7.4</v>
      </c>
      <c r="M474" s="173">
        <f t="shared" si="47"/>
        <v>7.4</v>
      </c>
    </row>
    <row r="475" spans="1:13" hidden="1" x14ac:dyDescent="0.2">
      <c r="A475" s="135" t="s">
        <v>573</v>
      </c>
      <c r="B475" s="136">
        <v>44275</v>
      </c>
      <c r="C475" s="135" t="s">
        <v>574</v>
      </c>
      <c r="D475" s="251" t="s">
        <v>261</v>
      </c>
      <c r="E475" s="135" t="str">
        <f t="shared" si="42"/>
        <v>Heiko</v>
      </c>
      <c r="F475" s="135" t="str">
        <f t="shared" si="43"/>
        <v>Doll</v>
      </c>
      <c r="G475" s="135" t="str">
        <f t="shared" si="44"/>
        <v>Men Seniors</v>
      </c>
      <c r="H475" s="135" t="str">
        <f t="shared" si="45"/>
        <v>Okahandja</v>
      </c>
      <c r="I475" s="174"/>
      <c r="J475" s="172" t="s">
        <v>376</v>
      </c>
      <c r="K475" s="174">
        <v>117</v>
      </c>
      <c r="L475" s="173">
        <f t="shared" si="46"/>
        <v>7.4</v>
      </c>
      <c r="M475" s="173">
        <f t="shared" si="47"/>
        <v>7.4</v>
      </c>
    </row>
    <row r="476" spans="1:13" hidden="1" x14ac:dyDescent="0.2">
      <c r="A476" s="135" t="s">
        <v>573</v>
      </c>
      <c r="B476" s="136">
        <v>44275</v>
      </c>
      <c r="C476" s="135" t="s">
        <v>574</v>
      </c>
      <c r="D476" s="251" t="s">
        <v>423</v>
      </c>
      <c r="E476" s="135" t="str">
        <f t="shared" si="42"/>
        <v>Barren</v>
      </c>
      <c r="F476" s="135" t="str">
        <f t="shared" si="43"/>
        <v>Van Es</v>
      </c>
      <c r="G476" s="135" t="str">
        <f t="shared" si="44"/>
        <v>Men U/21</v>
      </c>
      <c r="H476" s="135" t="str">
        <f t="shared" si="45"/>
        <v>Penguin</v>
      </c>
      <c r="I476" s="174"/>
      <c r="J476" s="172" t="s">
        <v>376</v>
      </c>
      <c r="K476" s="174">
        <v>112</v>
      </c>
      <c r="L476" s="173">
        <f t="shared" si="46"/>
        <v>6.4</v>
      </c>
      <c r="M476" s="173">
        <f t="shared" si="47"/>
        <v>6.4</v>
      </c>
    </row>
    <row r="477" spans="1:13" hidden="1" x14ac:dyDescent="0.2">
      <c r="A477" s="135" t="s">
        <v>573</v>
      </c>
      <c r="B477" s="136">
        <v>44275</v>
      </c>
      <c r="C477" s="135" t="s">
        <v>574</v>
      </c>
      <c r="D477" s="251" t="s">
        <v>218</v>
      </c>
      <c r="E477" s="135" t="str">
        <f t="shared" si="42"/>
        <v>Johan</v>
      </c>
      <c r="F477" s="135" t="str">
        <f t="shared" si="43"/>
        <v>Van Wyk</v>
      </c>
      <c r="G477" s="135" t="str">
        <f t="shared" si="44"/>
        <v>Men Seniors</v>
      </c>
      <c r="H477" s="135" t="str">
        <f t="shared" si="45"/>
        <v>Mako</v>
      </c>
      <c r="I477" s="174"/>
      <c r="J477" s="172" t="s">
        <v>376</v>
      </c>
      <c r="K477" s="174">
        <v>117</v>
      </c>
      <c r="L477" s="173">
        <f t="shared" si="46"/>
        <v>7.4</v>
      </c>
      <c r="M477" s="173">
        <f t="shared" si="47"/>
        <v>7.4</v>
      </c>
    </row>
    <row r="478" spans="1:13" hidden="1" x14ac:dyDescent="0.2">
      <c r="A478" s="135" t="s">
        <v>573</v>
      </c>
      <c r="B478" s="136">
        <v>44275</v>
      </c>
      <c r="C478" s="135" t="s">
        <v>574</v>
      </c>
      <c r="D478" s="251" t="s">
        <v>269</v>
      </c>
      <c r="E478" s="135" t="str">
        <f t="shared" si="42"/>
        <v>Raymond</v>
      </c>
      <c r="F478" s="135" t="str">
        <f t="shared" si="43"/>
        <v>Duvenhage</v>
      </c>
      <c r="G478" s="135" t="str">
        <f t="shared" si="44"/>
        <v>Men Seniors</v>
      </c>
      <c r="H478" s="135" t="str">
        <f t="shared" si="45"/>
        <v>Walvis Bay</v>
      </c>
      <c r="I478" s="174"/>
      <c r="J478" s="172" t="s">
        <v>376</v>
      </c>
      <c r="K478" s="174">
        <v>117</v>
      </c>
      <c r="L478" s="173">
        <f t="shared" si="46"/>
        <v>7.4</v>
      </c>
      <c r="M478" s="173">
        <f t="shared" si="47"/>
        <v>7.4</v>
      </c>
    </row>
    <row r="479" spans="1:13" hidden="1" x14ac:dyDescent="0.2">
      <c r="A479" s="135" t="s">
        <v>544</v>
      </c>
      <c r="B479" s="136">
        <v>44273</v>
      </c>
      <c r="C479" s="135" t="s">
        <v>545</v>
      </c>
      <c r="D479" s="273" t="s">
        <v>455</v>
      </c>
      <c r="E479" s="135" t="str">
        <f t="shared" si="42"/>
        <v>Sven</v>
      </c>
      <c r="F479" s="135" t="str">
        <f t="shared" si="43"/>
        <v>Welzig</v>
      </c>
      <c r="G479" s="135" t="str">
        <f t="shared" si="44"/>
        <v>Men U/16</v>
      </c>
      <c r="H479" s="135" t="str">
        <f t="shared" si="45"/>
        <v>Atlantic Angling Club</v>
      </c>
      <c r="I479" s="174"/>
      <c r="J479" s="172" t="s">
        <v>376</v>
      </c>
      <c r="K479" s="174">
        <v>126</v>
      </c>
      <c r="L479" s="173">
        <f t="shared" si="46"/>
        <v>9.6</v>
      </c>
      <c r="M479" s="173">
        <f t="shared" si="47"/>
        <v>9.6</v>
      </c>
    </row>
    <row r="480" spans="1:13" hidden="1" x14ac:dyDescent="0.25">
      <c r="A480" s="135" t="s">
        <v>544</v>
      </c>
      <c r="B480" s="136">
        <v>44273</v>
      </c>
      <c r="C480" s="135" t="s">
        <v>545</v>
      </c>
      <c r="D480" s="272" t="s">
        <v>248</v>
      </c>
      <c r="E480" s="135" t="str">
        <f t="shared" si="42"/>
        <v>Corne</v>
      </c>
      <c r="F480" s="135" t="str">
        <f t="shared" si="43"/>
        <v>Burger</v>
      </c>
      <c r="G480" s="135" t="str">
        <f t="shared" si="44"/>
        <v>Men U/16</v>
      </c>
      <c r="H480" s="135" t="str">
        <f t="shared" si="45"/>
        <v>Penguin</v>
      </c>
      <c r="I480" s="174"/>
      <c r="J480" s="172" t="s">
        <v>376</v>
      </c>
      <c r="K480" s="174">
        <v>126</v>
      </c>
      <c r="L480" s="173">
        <f t="shared" si="46"/>
        <v>9.6</v>
      </c>
      <c r="M480" s="173">
        <f t="shared" si="47"/>
        <v>9.6</v>
      </c>
    </row>
    <row r="481" spans="1:13" hidden="1" x14ac:dyDescent="0.2">
      <c r="A481" s="135" t="s">
        <v>573</v>
      </c>
      <c r="B481" s="136">
        <v>44275</v>
      </c>
      <c r="C481" s="135" t="s">
        <v>574</v>
      </c>
      <c r="D481" s="251" t="s">
        <v>254</v>
      </c>
      <c r="E481" s="135" t="str">
        <f t="shared" si="42"/>
        <v>Louis</v>
      </c>
      <c r="F481" s="135" t="str">
        <f t="shared" si="43"/>
        <v>Fenaux</v>
      </c>
      <c r="G481" s="135" t="str">
        <f t="shared" si="44"/>
        <v>Men Seniors</v>
      </c>
      <c r="H481" s="135" t="str">
        <f t="shared" si="45"/>
        <v>Henties Bay</v>
      </c>
      <c r="I481" s="174"/>
      <c r="J481" s="172" t="s">
        <v>376</v>
      </c>
      <c r="K481" s="174">
        <v>117</v>
      </c>
      <c r="L481" s="173">
        <f t="shared" si="46"/>
        <v>7.4</v>
      </c>
      <c r="M481" s="173">
        <f t="shared" si="47"/>
        <v>7.4</v>
      </c>
    </row>
    <row r="482" spans="1:13" hidden="1" x14ac:dyDescent="0.2">
      <c r="A482" s="135" t="s">
        <v>573</v>
      </c>
      <c r="B482" s="136">
        <v>44275</v>
      </c>
      <c r="C482" s="135" t="s">
        <v>574</v>
      </c>
      <c r="D482" s="251" t="s">
        <v>255</v>
      </c>
      <c r="E482" s="135" t="str">
        <f t="shared" si="42"/>
        <v>Adri</v>
      </c>
      <c r="F482" s="135" t="str">
        <f t="shared" si="43"/>
        <v>Roets</v>
      </c>
      <c r="G482" s="135" t="str">
        <f t="shared" si="44"/>
        <v>Men Seniors</v>
      </c>
      <c r="H482" s="135" t="str">
        <f t="shared" si="45"/>
        <v>Atlantic Angling Club</v>
      </c>
      <c r="I482" s="174"/>
      <c r="J482" s="174" t="s">
        <v>377</v>
      </c>
      <c r="K482" s="174">
        <v>122</v>
      </c>
      <c r="L482" s="173">
        <f t="shared" si="46"/>
        <v>7.4</v>
      </c>
      <c r="M482" s="173">
        <f t="shared" si="47"/>
        <v>7.4</v>
      </c>
    </row>
    <row r="483" spans="1:13" hidden="1" x14ac:dyDescent="0.2">
      <c r="A483" s="135" t="s">
        <v>571</v>
      </c>
      <c r="B483" s="136">
        <v>44274</v>
      </c>
      <c r="C483" s="135" t="s">
        <v>572</v>
      </c>
      <c r="D483" s="251" t="s">
        <v>237</v>
      </c>
      <c r="E483" s="135" t="str">
        <f t="shared" si="42"/>
        <v>Immo</v>
      </c>
      <c r="F483" s="135" t="str">
        <f t="shared" si="43"/>
        <v>Dresselhaus</v>
      </c>
      <c r="G483" s="135" t="str">
        <f t="shared" si="44"/>
        <v>Men Seniors</v>
      </c>
      <c r="H483" s="135" t="str">
        <f t="shared" si="45"/>
        <v>Orca Angling Club</v>
      </c>
      <c r="I483" s="174"/>
      <c r="J483" s="174" t="s">
        <v>377</v>
      </c>
      <c r="K483" s="174">
        <v>121</v>
      </c>
      <c r="L483" s="173">
        <f t="shared" si="46"/>
        <v>7.2</v>
      </c>
      <c r="M483" s="173">
        <f t="shared" si="47"/>
        <v>7.2</v>
      </c>
    </row>
    <row r="484" spans="1:13" hidden="1" x14ac:dyDescent="0.2">
      <c r="A484" s="135" t="s">
        <v>571</v>
      </c>
      <c r="B484" s="136">
        <v>44274</v>
      </c>
      <c r="C484" s="135" t="s">
        <v>572</v>
      </c>
      <c r="D484" s="251" t="s">
        <v>306</v>
      </c>
      <c r="E484" s="135" t="str">
        <f t="shared" si="42"/>
        <v>Rudi(Jnr.)</v>
      </c>
      <c r="F484" s="135" t="str">
        <f t="shared" si="43"/>
        <v>Swartz</v>
      </c>
      <c r="G484" s="135" t="str">
        <f t="shared" si="44"/>
        <v>Men U/16</v>
      </c>
      <c r="H484" s="135" t="str">
        <f t="shared" si="45"/>
        <v>Mako</v>
      </c>
      <c r="I484" s="174"/>
      <c r="J484" s="172" t="s">
        <v>376</v>
      </c>
      <c r="K484" s="174">
        <v>126</v>
      </c>
      <c r="L484" s="173">
        <f t="shared" si="46"/>
        <v>9.6</v>
      </c>
      <c r="M484" s="173">
        <f t="shared" si="47"/>
        <v>9.6</v>
      </c>
    </row>
    <row r="485" spans="1:13" hidden="1" x14ac:dyDescent="0.2">
      <c r="A485" s="135" t="s">
        <v>544</v>
      </c>
      <c r="B485" s="136">
        <v>44273</v>
      </c>
      <c r="C485" s="135" t="s">
        <v>545</v>
      </c>
      <c r="D485" s="273" t="s">
        <v>242</v>
      </c>
      <c r="E485" s="135" t="str">
        <f t="shared" si="42"/>
        <v>Hennie</v>
      </c>
      <c r="F485" s="135" t="str">
        <f t="shared" si="43"/>
        <v>Roets</v>
      </c>
      <c r="G485" s="135" t="str">
        <f t="shared" si="44"/>
        <v>Men Seniors</v>
      </c>
      <c r="H485" s="135" t="str">
        <f t="shared" si="45"/>
        <v>Atlantic Angling Club</v>
      </c>
      <c r="I485" s="174"/>
      <c r="J485" s="172" t="s">
        <v>376</v>
      </c>
      <c r="K485" s="174">
        <v>116</v>
      </c>
      <c r="L485" s="173">
        <f t="shared" si="46"/>
        <v>7.2</v>
      </c>
      <c r="M485" s="173">
        <f t="shared" si="47"/>
        <v>7.2</v>
      </c>
    </row>
    <row r="486" spans="1:13" ht="13.5" hidden="1" customHeight="1" x14ac:dyDescent="0.2">
      <c r="A486" s="135" t="s">
        <v>571</v>
      </c>
      <c r="B486" s="136">
        <v>44274</v>
      </c>
      <c r="C486" s="135" t="s">
        <v>572</v>
      </c>
      <c r="D486" s="251" t="s">
        <v>240</v>
      </c>
      <c r="E486" s="135" t="str">
        <f t="shared" si="42"/>
        <v>Pieter</v>
      </c>
      <c r="F486" s="135" t="str">
        <f t="shared" si="43"/>
        <v>Van Aarde</v>
      </c>
      <c r="G486" s="135" t="str">
        <f t="shared" si="44"/>
        <v>Men Seniors</v>
      </c>
      <c r="H486" s="135" t="str">
        <f t="shared" si="45"/>
        <v>Seagull Angling Club Coastal</v>
      </c>
      <c r="I486" s="174"/>
      <c r="J486" s="172" t="s">
        <v>376</v>
      </c>
      <c r="K486" s="174">
        <v>116</v>
      </c>
      <c r="L486" s="173">
        <f t="shared" si="46"/>
        <v>7.2</v>
      </c>
      <c r="M486" s="173">
        <f t="shared" si="47"/>
        <v>7.2</v>
      </c>
    </row>
    <row r="487" spans="1:13" hidden="1" x14ac:dyDescent="0.2">
      <c r="A487" s="135" t="s">
        <v>544</v>
      </c>
      <c r="B487" s="136">
        <v>44273</v>
      </c>
      <c r="C487" s="135" t="s">
        <v>545</v>
      </c>
      <c r="D487" s="251" t="s">
        <v>236</v>
      </c>
      <c r="E487" s="135" t="str">
        <f t="shared" si="42"/>
        <v>Lezelle</v>
      </c>
      <c r="F487" s="135" t="str">
        <f t="shared" si="43"/>
        <v xml:space="preserve">Smit </v>
      </c>
      <c r="G487" s="135" t="str">
        <f t="shared" si="44"/>
        <v>Ladies Senior</v>
      </c>
      <c r="H487" s="135" t="str">
        <f t="shared" si="45"/>
        <v>Benguella</v>
      </c>
      <c r="I487" s="174"/>
      <c r="J487" s="172" t="s">
        <v>376</v>
      </c>
      <c r="K487" s="174">
        <v>122</v>
      </c>
      <c r="L487" s="173">
        <f t="shared" si="46"/>
        <v>8.6</v>
      </c>
      <c r="M487" s="173">
        <f t="shared" si="47"/>
        <v>8.6</v>
      </c>
    </row>
    <row r="488" spans="1:13" hidden="1" x14ac:dyDescent="0.2">
      <c r="A488" s="135" t="s">
        <v>571</v>
      </c>
      <c r="B488" s="136">
        <v>44274</v>
      </c>
      <c r="C488" s="135" t="s">
        <v>572</v>
      </c>
      <c r="D488" s="251" t="s">
        <v>227</v>
      </c>
      <c r="E488" s="135" t="str">
        <f t="shared" si="42"/>
        <v>Hendrik</v>
      </c>
      <c r="F488" s="135" t="str">
        <f t="shared" si="43"/>
        <v>Dry</v>
      </c>
      <c r="G488" s="135" t="str">
        <f t="shared" si="44"/>
        <v>Men Seniors</v>
      </c>
      <c r="H488" s="135" t="str">
        <f t="shared" si="45"/>
        <v>Mako</v>
      </c>
      <c r="I488" s="174"/>
      <c r="J488" s="172" t="s">
        <v>376</v>
      </c>
      <c r="K488" s="174">
        <v>116</v>
      </c>
      <c r="L488" s="173">
        <f t="shared" si="46"/>
        <v>7.2</v>
      </c>
      <c r="M488" s="173">
        <f t="shared" si="47"/>
        <v>7.2</v>
      </c>
    </row>
    <row r="489" spans="1:13" hidden="1" x14ac:dyDescent="0.2">
      <c r="A489" s="135" t="s">
        <v>571</v>
      </c>
      <c r="B489" s="136">
        <v>44274</v>
      </c>
      <c r="C489" s="135" t="s">
        <v>572</v>
      </c>
      <c r="D489" s="251" t="s">
        <v>232</v>
      </c>
      <c r="E489" s="135" t="str">
        <f t="shared" si="42"/>
        <v>Tertius</v>
      </c>
      <c r="F489" s="135" t="str">
        <f t="shared" si="43"/>
        <v>Potgieter</v>
      </c>
      <c r="G489" s="135" t="str">
        <f t="shared" si="44"/>
        <v>Men Seniors</v>
      </c>
      <c r="H489" s="135" t="str">
        <f t="shared" si="45"/>
        <v>Seagull Angling Club Inland</v>
      </c>
      <c r="I489" s="174"/>
      <c r="J489" s="172" t="s">
        <v>376</v>
      </c>
      <c r="K489" s="174">
        <v>116</v>
      </c>
      <c r="L489" s="173">
        <f t="shared" si="46"/>
        <v>7.2</v>
      </c>
      <c r="M489" s="173">
        <f t="shared" si="47"/>
        <v>7.2</v>
      </c>
    </row>
    <row r="490" spans="1:13" hidden="1" x14ac:dyDescent="0.2">
      <c r="A490" s="135" t="s">
        <v>571</v>
      </c>
      <c r="B490" s="136">
        <v>44274</v>
      </c>
      <c r="C490" s="135" t="s">
        <v>572</v>
      </c>
      <c r="D490" s="251" t="s">
        <v>480</v>
      </c>
      <c r="E490" s="135" t="str">
        <f t="shared" si="42"/>
        <v>Andre</v>
      </c>
      <c r="F490" s="135" t="str">
        <f t="shared" si="43"/>
        <v>Bezuidehout</v>
      </c>
      <c r="G490" s="135" t="str">
        <f t="shared" si="44"/>
        <v>Men Seniors</v>
      </c>
      <c r="H490" s="135" t="str">
        <f t="shared" si="45"/>
        <v>Walvis Bay</v>
      </c>
      <c r="I490" s="174"/>
      <c r="J490" s="172" t="s">
        <v>376</v>
      </c>
      <c r="K490" s="174">
        <v>116</v>
      </c>
      <c r="L490" s="173">
        <f t="shared" si="46"/>
        <v>7.2</v>
      </c>
      <c r="M490" s="173">
        <f t="shared" si="47"/>
        <v>7.2</v>
      </c>
    </row>
    <row r="491" spans="1:13" hidden="1" x14ac:dyDescent="0.2">
      <c r="A491" s="135" t="s">
        <v>571</v>
      </c>
      <c r="B491" s="136">
        <v>44274</v>
      </c>
      <c r="C491" s="135" t="s">
        <v>572</v>
      </c>
      <c r="D491" s="251" t="s">
        <v>331</v>
      </c>
      <c r="E491" s="135" t="str">
        <f t="shared" si="42"/>
        <v>Flippie</v>
      </c>
      <c r="F491" s="135" t="str">
        <f t="shared" si="43"/>
        <v>Scheepers</v>
      </c>
      <c r="G491" s="135" t="str">
        <f t="shared" si="44"/>
        <v>Men Seniors</v>
      </c>
      <c r="H491" s="135" t="str">
        <f t="shared" si="45"/>
        <v>Walvis Bay</v>
      </c>
      <c r="I491" s="174"/>
      <c r="J491" s="174" t="s">
        <v>376</v>
      </c>
      <c r="K491" s="174">
        <v>116</v>
      </c>
      <c r="L491" s="173">
        <f t="shared" si="46"/>
        <v>7.2</v>
      </c>
      <c r="M491" s="173">
        <f t="shared" si="47"/>
        <v>7.2</v>
      </c>
    </row>
    <row r="492" spans="1:13" hidden="1" x14ac:dyDescent="0.2">
      <c r="A492" s="135" t="s">
        <v>544</v>
      </c>
      <c r="B492" s="136">
        <v>44273</v>
      </c>
      <c r="C492" s="135" t="s">
        <v>545</v>
      </c>
      <c r="D492" s="251" t="s">
        <v>557</v>
      </c>
      <c r="E492" s="135" t="str">
        <f t="shared" si="42"/>
        <v>Marina</v>
      </c>
      <c r="F492" s="135" t="str">
        <f t="shared" si="43"/>
        <v>Kruger</v>
      </c>
      <c r="G492" s="135" t="str">
        <f t="shared" si="44"/>
        <v>Ladies Senior</v>
      </c>
      <c r="H492" s="135" t="str">
        <f t="shared" si="45"/>
        <v>Benguella</v>
      </c>
      <c r="I492" s="174"/>
      <c r="J492" s="172" t="s">
        <v>377</v>
      </c>
      <c r="K492" s="174">
        <v>127</v>
      </c>
      <c r="L492" s="173">
        <f t="shared" si="46"/>
        <v>8.5</v>
      </c>
      <c r="M492" s="173">
        <f t="shared" si="47"/>
        <v>8.5</v>
      </c>
    </row>
    <row r="493" spans="1:13" hidden="1" x14ac:dyDescent="0.2">
      <c r="A493" s="135" t="s">
        <v>571</v>
      </c>
      <c r="B493" s="136">
        <v>44274</v>
      </c>
      <c r="C493" s="135" t="s">
        <v>572</v>
      </c>
      <c r="D493" s="251" t="s">
        <v>478</v>
      </c>
      <c r="E493" s="135" t="str">
        <f t="shared" si="42"/>
        <v>Adrian</v>
      </c>
      <c r="F493" s="135" t="str">
        <f t="shared" si="43"/>
        <v>Steenkamp</v>
      </c>
      <c r="G493" s="135" t="str">
        <f t="shared" si="44"/>
        <v>Men U/16</v>
      </c>
      <c r="H493" s="135" t="str">
        <f t="shared" si="45"/>
        <v>Benguella</v>
      </c>
      <c r="I493" s="174"/>
      <c r="J493" s="172" t="s">
        <v>376</v>
      </c>
      <c r="K493" s="174">
        <v>124</v>
      </c>
      <c r="L493" s="173">
        <f t="shared" si="46"/>
        <v>9.1</v>
      </c>
      <c r="M493" s="173">
        <f t="shared" si="47"/>
        <v>9.1</v>
      </c>
    </row>
    <row r="494" spans="1:13" hidden="1" x14ac:dyDescent="0.2">
      <c r="A494" s="135" t="s">
        <v>573</v>
      </c>
      <c r="B494" s="136">
        <v>44275</v>
      </c>
      <c r="C494" s="135" t="s">
        <v>574</v>
      </c>
      <c r="D494" s="251" t="s">
        <v>237</v>
      </c>
      <c r="E494" s="135" t="str">
        <f t="shared" si="42"/>
        <v>Immo</v>
      </c>
      <c r="F494" s="135" t="str">
        <f t="shared" si="43"/>
        <v>Dresselhaus</v>
      </c>
      <c r="G494" s="135" t="str">
        <f t="shared" si="44"/>
        <v>Men Seniors</v>
      </c>
      <c r="H494" s="135" t="str">
        <f t="shared" si="45"/>
        <v>Orca Angling Club</v>
      </c>
      <c r="I494" s="174"/>
      <c r="J494" s="172" t="s">
        <v>376</v>
      </c>
      <c r="K494" s="174">
        <v>116</v>
      </c>
      <c r="L494" s="173">
        <f t="shared" si="46"/>
        <v>7.2</v>
      </c>
      <c r="M494" s="173">
        <f t="shared" si="47"/>
        <v>7.2</v>
      </c>
    </row>
    <row r="495" spans="1:13" hidden="1" x14ac:dyDescent="0.2">
      <c r="A495" s="135" t="s">
        <v>573</v>
      </c>
      <c r="B495" s="136">
        <v>44275</v>
      </c>
      <c r="C495" s="135" t="s">
        <v>574</v>
      </c>
      <c r="D495" s="251" t="s">
        <v>312</v>
      </c>
      <c r="E495" s="135" t="str">
        <f t="shared" si="42"/>
        <v>Murray</v>
      </c>
      <c r="F495" s="135" t="str">
        <f t="shared" si="43"/>
        <v>Lewis</v>
      </c>
      <c r="G495" s="135" t="str">
        <f t="shared" si="44"/>
        <v>Men Seniors</v>
      </c>
      <c r="H495" s="135" t="str">
        <f t="shared" si="45"/>
        <v>Mako</v>
      </c>
      <c r="I495" s="174"/>
      <c r="J495" s="172" t="s">
        <v>376</v>
      </c>
      <c r="K495" s="174">
        <v>116</v>
      </c>
      <c r="L495" s="173">
        <f t="shared" si="46"/>
        <v>7.2</v>
      </c>
      <c r="M495" s="173">
        <f t="shared" si="47"/>
        <v>7.2</v>
      </c>
    </row>
    <row r="496" spans="1:13" hidden="1" x14ac:dyDescent="0.2">
      <c r="A496" s="135" t="s">
        <v>573</v>
      </c>
      <c r="B496" s="136">
        <v>44275</v>
      </c>
      <c r="C496" s="135" t="s">
        <v>574</v>
      </c>
      <c r="D496" s="251" t="s">
        <v>211</v>
      </c>
      <c r="E496" s="135" t="str">
        <f t="shared" si="42"/>
        <v>Johan</v>
      </c>
      <c r="F496" s="135" t="str">
        <f t="shared" si="43"/>
        <v>Visser</v>
      </c>
      <c r="G496" s="135" t="str">
        <f t="shared" si="44"/>
        <v>Men Seniors</v>
      </c>
      <c r="H496" s="135" t="str">
        <f t="shared" si="45"/>
        <v>Mako</v>
      </c>
      <c r="I496" s="174"/>
      <c r="J496" s="174" t="s">
        <v>376</v>
      </c>
      <c r="K496" s="174">
        <v>116</v>
      </c>
      <c r="L496" s="173">
        <f t="shared" si="46"/>
        <v>7.2</v>
      </c>
      <c r="M496" s="173">
        <f t="shared" si="47"/>
        <v>7.2</v>
      </c>
    </row>
    <row r="497" spans="1:13" hidden="1" x14ac:dyDescent="0.2">
      <c r="A497" s="135" t="s">
        <v>573</v>
      </c>
      <c r="B497" s="136">
        <v>44275</v>
      </c>
      <c r="C497" s="135" t="s">
        <v>574</v>
      </c>
      <c r="D497" s="251" t="s">
        <v>221</v>
      </c>
      <c r="E497" s="135" t="str">
        <f t="shared" si="42"/>
        <v>Sean</v>
      </c>
      <c r="F497" s="135" t="str">
        <f t="shared" si="43"/>
        <v>Van Den Heuvel</v>
      </c>
      <c r="G497" s="135" t="str">
        <f t="shared" si="44"/>
        <v>Men Seniors</v>
      </c>
      <c r="H497" s="135" t="str">
        <f t="shared" si="45"/>
        <v>Seagull Angling Club Inland</v>
      </c>
      <c r="I497" s="174"/>
      <c r="J497" s="174" t="s">
        <v>376</v>
      </c>
      <c r="K497" s="174">
        <v>116</v>
      </c>
      <c r="L497" s="173">
        <f t="shared" si="46"/>
        <v>7.2</v>
      </c>
      <c r="M497" s="173">
        <f t="shared" si="47"/>
        <v>7.2</v>
      </c>
    </row>
    <row r="498" spans="1:13" hidden="1" x14ac:dyDescent="0.2">
      <c r="A498" s="135" t="s">
        <v>573</v>
      </c>
      <c r="B498" s="136">
        <v>44275</v>
      </c>
      <c r="C498" s="135" t="s">
        <v>574</v>
      </c>
      <c r="D498" s="251" t="s">
        <v>477</v>
      </c>
      <c r="E498" s="135" t="str">
        <f t="shared" si="42"/>
        <v>Wenzel</v>
      </c>
      <c r="F498" s="135" t="str">
        <f t="shared" si="43"/>
        <v>Smal</v>
      </c>
      <c r="G498" s="135" t="str">
        <f t="shared" si="44"/>
        <v>Men Seniors</v>
      </c>
      <c r="H498" s="135" t="str">
        <f t="shared" si="45"/>
        <v>Welwitschia</v>
      </c>
      <c r="I498" s="174"/>
      <c r="J498" s="172" t="s">
        <v>376</v>
      </c>
      <c r="K498" s="174">
        <v>116</v>
      </c>
      <c r="L498" s="173">
        <f t="shared" si="46"/>
        <v>7.2</v>
      </c>
      <c r="M498" s="173">
        <f t="shared" si="47"/>
        <v>7.2</v>
      </c>
    </row>
    <row r="499" spans="1:13" hidden="1" x14ac:dyDescent="0.2">
      <c r="A499" s="135" t="s">
        <v>573</v>
      </c>
      <c r="B499" s="136">
        <v>44275</v>
      </c>
      <c r="C499" s="135" t="s">
        <v>574</v>
      </c>
      <c r="D499" s="251" t="s">
        <v>253</v>
      </c>
      <c r="E499" s="135" t="str">
        <f t="shared" si="42"/>
        <v>Michael</v>
      </c>
      <c r="F499" s="135" t="str">
        <f t="shared" si="43"/>
        <v>Durant</v>
      </c>
      <c r="G499" s="135" t="str">
        <f t="shared" si="44"/>
        <v>Men Seniors</v>
      </c>
      <c r="H499" s="135" t="str">
        <f t="shared" si="45"/>
        <v>Steenbras</v>
      </c>
      <c r="I499" s="174"/>
      <c r="J499" s="172" t="s">
        <v>376</v>
      </c>
      <c r="K499" s="174">
        <v>116</v>
      </c>
      <c r="L499" s="173">
        <f t="shared" si="46"/>
        <v>7.2</v>
      </c>
      <c r="M499" s="173">
        <f t="shared" si="47"/>
        <v>7.2</v>
      </c>
    </row>
    <row r="500" spans="1:13" ht="13.5" hidden="1" customHeight="1" x14ac:dyDescent="0.25">
      <c r="A500" s="135" t="s">
        <v>544</v>
      </c>
      <c r="B500" s="136">
        <v>44273</v>
      </c>
      <c r="C500" s="135" t="s">
        <v>545</v>
      </c>
      <c r="D500" s="272" t="s">
        <v>316</v>
      </c>
      <c r="E500" s="135" t="str">
        <f t="shared" si="42"/>
        <v>Tian</v>
      </c>
      <c r="F500" s="135" t="str">
        <f t="shared" si="43"/>
        <v>Mostert</v>
      </c>
      <c r="G500" s="135" t="str">
        <f t="shared" si="44"/>
        <v>Men Seniors</v>
      </c>
      <c r="H500" s="135" t="str">
        <f t="shared" si="45"/>
        <v>Seagull Angling Club Coastal</v>
      </c>
      <c r="I500" s="174"/>
      <c r="J500" s="172" t="s">
        <v>377</v>
      </c>
      <c r="K500" s="174">
        <v>120</v>
      </c>
      <c r="L500" s="173">
        <f t="shared" si="46"/>
        <v>7</v>
      </c>
      <c r="M500" s="173">
        <f t="shared" si="47"/>
        <v>7</v>
      </c>
    </row>
    <row r="501" spans="1:13" ht="13.5" hidden="1" customHeight="1" x14ac:dyDescent="0.25">
      <c r="A501" s="135" t="s">
        <v>544</v>
      </c>
      <c r="B501" s="136">
        <v>44273</v>
      </c>
      <c r="C501" s="135" t="s">
        <v>545</v>
      </c>
      <c r="D501" s="272" t="s">
        <v>316</v>
      </c>
      <c r="E501" s="135" t="str">
        <f t="shared" si="42"/>
        <v>Tian</v>
      </c>
      <c r="F501" s="135" t="str">
        <f t="shared" si="43"/>
        <v>Mostert</v>
      </c>
      <c r="G501" s="135" t="str">
        <f t="shared" si="44"/>
        <v>Men Seniors</v>
      </c>
      <c r="H501" s="135" t="str">
        <f t="shared" si="45"/>
        <v>Seagull Angling Club Coastal</v>
      </c>
      <c r="I501" s="174"/>
      <c r="J501" s="174" t="s">
        <v>377</v>
      </c>
      <c r="K501" s="174">
        <v>120</v>
      </c>
      <c r="L501" s="173">
        <f t="shared" si="46"/>
        <v>7</v>
      </c>
      <c r="M501" s="173">
        <f t="shared" si="47"/>
        <v>7</v>
      </c>
    </row>
    <row r="502" spans="1:13" hidden="1" x14ac:dyDescent="0.2">
      <c r="A502" s="135" t="s">
        <v>571</v>
      </c>
      <c r="B502" s="136">
        <v>44274</v>
      </c>
      <c r="C502" s="135" t="s">
        <v>572</v>
      </c>
      <c r="D502" s="251" t="s">
        <v>257</v>
      </c>
      <c r="E502" s="135" t="str">
        <f t="shared" si="42"/>
        <v>Corne</v>
      </c>
      <c r="F502" s="135" t="str">
        <f t="shared" si="43"/>
        <v>Kruger</v>
      </c>
      <c r="G502" s="135" t="str">
        <f t="shared" si="44"/>
        <v>Men Seniors</v>
      </c>
      <c r="H502" s="135" t="str">
        <f t="shared" si="45"/>
        <v>Orca Angling Club</v>
      </c>
      <c r="I502" s="174"/>
      <c r="J502" s="174" t="s">
        <v>377</v>
      </c>
      <c r="K502" s="174">
        <v>120</v>
      </c>
      <c r="L502" s="173">
        <f t="shared" si="46"/>
        <v>7</v>
      </c>
      <c r="M502" s="173">
        <f t="shared" si="47"/>
        <v>7</v>
      </c>
    </row>
    <row r="503" spans="1:13" hidden="1" x14ac:dyDescent="0.2">
      <c r="A503" s="135" t="s">
        <v>573</v>
      </c>
      <c r="B503" s="136">
        <v>44275</v>
      </c>
      <c r="C503" s="135" t="s">
        <v>574</v>
      </c>
      <c r="D503" s="251" t="s">
        <v>469</v>
      </c>
      <c r="E503" s="135" t="str">
        <f t="shared" si="42"/>
        <v>Krynauw</v>
      </c>
      <c r="F503" s="135" t="str">
        <f t="shared" si="43"/>
        <v>Bouer</v>
      </c>
      <c r="G503" s="135" t="str">
        <f t="shared" si="44"/>
        <v>Men U/21</v>
      </c>
      <c r="H503" s="135" t="str">
        <f t="shared" si="45"/>
        <v>Walvis Bay</v>
      </c>
      <c r="I503" s="174"/>
      <c r="J503" s="172" t="s">
        <v>377</v>
      </c>
      <c r="K503" s="174">
        <v>116</v>
      </c>
      <c r="L503" s="173">
        <f t="shared" si="46"/>
        <v>6.2</v>
      </c>
      <c r="M503" s="173">
        <f t="shared" si="47"/>
        <v>6.2</v>
      </c>
    </row>
    <row r="504" spans="1:13" hidden="1" x14ac:dyDescent="0.2">
      <c r="A504" s="135" t="s">
        <v>571</v>
      </c>
      <c r="B504" s="136">
        <v>44274</v>
      </c>
      <c r="C504" s="135" t="s">
        <v>572</v>
      </c>
      <c r="D504" s="251" t="s">
        <v>441</v>
      </c>
      <c r="E504" s="135" t="str">
        <f t="shared" si="42"/>
        <v>Gerhard</v>
      </c>
      <c r="F504" s="135" t="str">
        <f t="shared" si="43"/>
        <v>Van Niekerk</v>
      </c>
      <c r="G504" s="135" t="str">
        <f t="shared" si="44"/>
        <v>Men Seniors</v>
      </c>
      <c r="H504" s="135" t="str">
        <f t="shared" si="45"/>
        <v>Seagull Angling Club Inland</v>
      </c>
      <c r="I504" s="174"/>
      <c r="J504" s="172" t="s">
        <v>376</v>
      </c>
      <c r="K504" s="174">
        <v>115</v>
      </c>
      <c r="L504" s="173">
        <f t="shared" si="46"/>
        <v>7</v>
      </c>
      <c r="M504" s="173">
        <f t="shared" si="47"/>
        <v>7</v>
      </c>
    </row>
    <row r="505" spans="1:13" hidden="1" x14ac:dyDescent="0.2">
      <c r="A505" s="135" t="s">
        <v>544</v>
      </c>
      <c r="B505" s="136">
        <v>44273</v>
      </c>
      <c r="C505" s="135" t="s">
        <v>545</v>
      </c>
      <c r="D505" s="251" t="s">
        <v>335</v>
      </c>
      <c r="E505" s="135" t="str">
        <f t="shared" si="42"/>
        <v>Justin</v>
      </c>
      <c r="F505" s="135" t="str">
        <f t="shared" si="43"/>
        <v>Smith</v>
      </c>
      <c r="G505" s="135" t="str">
        <f t="shared" si="44"/>
        <v>Men U/21</v>
      </c>
      <c r="H505" s="135" t="str">
        <f t="shared" si="45"/>
        <v>Walvis Bay</v>
      </c>
      <c r="I505" s="174"/>
      <c r="J505" s="172" t="s">
        <v>376</v>
      </c>
      <c r="K505" s="174">
        <v>110</v>
      </c>
      <c r="L505" s="173">
        <f t="shared" si="46"/>
        <v>6</v>
      </c>
      <c r="M505" s="173">
        <f t="shared" si="47"/>
        <v>6</v>
      </c>
    </row>
    <row r="506" spans="1:13" hidden="1" x14ac:dyDescent="0.2">
      <c r="A506" s="135" t="s">
        <v>571</v>
      </c>
      <c r="B506" s="136">
        <v>44274</v>
      </c>
      <c r="C506" s="135" t="s">
        <v>572</v>
      </c>
      <c r="D506" s="251" t="s">
        <v>255</v>
      </c>
      <c r="E506" s="135" t="str">
        <f t="shared" si="42"/>
        <v>Adri</v>
      </c>
      <c r="F506" s="135" t="str">
        <f t="shared" si="43"/>
        <v>Roets</v>
      </c>
      <c r="G506" s="135" t="str">
        <f t="shared" si="44"/>
        <v>Men Seniors</v>
      </c>
      <c r="H506" s="135" t="str">
        <f t="shared" si="45"/>
        <v>Atlantic Angling Club</v>
      </c>
      <c r="I506" s="174"/>
      <c r="J506" s="172" t="s">
        <v>376</v>
      </c>
      <c r="K506" s="174">
        <v>115</v>
      </c>
      <c r="L506" s="173">
        <f t="shared" si="46"/>
        <v>7</v>
      </c>
      <c r="M506" s="173">
        <f t="shared" si="47"/>
        <v>7</v>
      </c>
    </row>
    <row r="507" spans="1:13" hidden="1" x14ac:dyDescent="0.2">
      <c r="A507" s="135" t="s">
        <v>573</v>
      </c>
      <c r="B507" s="136">
        <v>44275</v>
      </c>
      <c r="C507" s="135" t="s">
        <v>574</v>
      </c>
      <c r="D507" s="251" t="s">
        <v>261</v>
      </c>
      <c r="E507" s="135" t="str">
        <f t="shared" si="42"/>
        <v>Heiko</v>
      </c>
      <c r="F507" s="135" t="str">
        <f t="shared" si="43"/>
        <v>Doll</v>
      </c>
      <c r="G507" s="135" t="str">
        <f t="shared" si="44"/>
        <v>Men Seniors</v>
      </c>
      <c r="H507" s="135" t="str">
        <f t="shared" si="45"/>
        <v>Okahandja</v>
      </c>
      <c r="I507" s="174"/>
      <c r="J507" s="174" t="s">
        <v>376</v>
      </c>
      <c r="K507" s="174">
        <v>115</v>
      </c>
      <c r="L507" s="173">
        <f t="shared" si="46"/>
        <v>7</v>
      </c>
      <c r="M507" s="173">
        <f t="shared" si="47"/>
        <v>7</v>
      </c>
    </row>
    <row r="508" spans="1:13" hidden="1" x14ac:dyDescent="0.2">
      <c r="A508" s="135" t="s">
        <v>573</v>
      </c>
      <c r="B508" s="136">
        <v>44275</v>
      </c>
      <c r="C508" s="135" t="s">
        <v>574</v>
      </c>
      <c r="D508" s="251" t="s">
        <v>569</v>
      </c>
      <c r="E508" s="135" t="str">
        <f t="shared" si="42"/>
        <v>Terence</v>
      </c>
      <c r="F508" s="135" t="str">
        <f t="shared" si="43"/>
        <v>Clark</v>
      </c>
      <c r="G508" s="135" t="str">
        <f t="shared" si="44"/>
        <v>Men Seniors</v>
      </c>
      <c r="H508" s="135" t="str">
        <f t="shared" si="45"/>
        <v>Walvis Bay</v>
      </c>
      <c r="I508" s="174"/>
      <c r="J508" s="174" t="s">
        <v>376</v>
      </c>
      <c r="K508" s="174">
        <v>115</v>
      </c>
      <c r="L508" s="173">
        <f t="shared" si="46"/>
        <v>7</v>
      </c>
      <c r="M508" s="173">
        <f t="shared" si="47"/>
        <v>7</v>
      </c>
    </row>
    <row r="509" spans="1:13" hidden="1" x14ac:dyDescent="0.2">
      <c r="A509" s="135" t="s">
        <v>573</v>
      </c>
      <c r="B509" s="136">
        <v>44275</v>
      </c>
      <c r="C509" s="135" t="s">
        <v>574</v>
      </c>
      <c r="D509" s="251" t="s">
        <v>254</v>
      </c>
      <c r="E509" s="135" t="str">
        <f t="shared" si="42"/>
        <v>Louis</v>
      </c>
      <c r="F509" s="135" t="str">
        <f t="shared" si="43"/>
        <v>Fenaux</v>
      </c>
      <c r="G509" s="135" t="str">
        <f t="shared" si="44"/>
        <v>Men Seniors</v>
      </c>
      <c r="H509" s="135" t="str">
        <f t="shared" si="45"/>
        <v>Henties Bay</v>
      </c>
      <c r="I509" s="174"/>
      <c r="J509" s="174" t="s">
        <v>376</v>
      </c>
      <c r="K509" s="174">
        <v>115</v>
      </c>
      <c r="L509" s="173">
        <f t="shared" si="46"/>
        <v>7</v>
      </c>
      <c r="M509" s="173">
        <f t="shared" si="47"/>
        <v>7</v>
      </c>
    </row>
    <row r="510" spans="1:13" hidden="1" x14ac:dyDescent="0.2">
      <c r="A510" s="135" t="s">
        <v>573</v>
      </c>
      <c r="B510" s="136">
        <v>44275</v>
      </c>
      <c r="C510" s="135" t="s">
        <v>574</v>
      </c>
      <c r="D510" s="251" t="s">
        <v>567</v>
      </c>
      <c r="E510" s="135" t="str">
        <f t="shared" si="42"/>
        <v>Olaf</v>
      </c>
      <c r="F510" s="135" t="str">
        <f t="shared" si="43"/>
        <v>Coetzee</v>
      </c>
      <c r="G510" s="135" t="str">
        <f t="shared" si="44"/>
        <v>Men Seniors</v>
      </c>
      <c r="H510" s="135" t="str">
        <f t="shared" si="45"/>
        <v>Namib Park</v>
      </c>
      <c r="I510" s="174"/>
      <c r="J510" s="172" t="s">
        <v>377</v>
      </c>
      <c r="K510" s="174">
        <v>120</v>
      </c>
      <c r="L510" s="173">
        <f t="shared" si="46"/>
        <v>7</v>
      </c>
      <c r="M510" s="173">
        <f t="shared" si="47"/>
        <v>7</v>
      </c>
    </row>
    <row r="511" spans="1:13" ht="13.5" hidden="1" customHeight="1" x14ac:dyDescent="0.25">
      <c r="A511" s="135" t="s">
        <v>544</v>
      </c>
      <c r="B511" s="136">
        <v>44273</v>
      </c>
      <c r="C511" s="135" t="s">
        <v>545</v>
      </c>
      <c r="D511" s="272" t="s">
        <v>270</v>
      </c>
      <c r="E511" s="135" t="str">
        <f t="shared" si="42"/>
        <v>Org</v>
      </c>
      <c r="F511" s="135" t="str">
        <f t="shared" si="43"/>
        <v>Van Rensburg</v>
      </c>
      <c r="G511" s="135" t="str">
        <f t="shared" si="44"/>
        <v>Men Seniors</v>
      </c>
      <c r="H511" s="135" t="str">
        <f t="shared" si="45"/>
        <v>Otjiwarongo</v>
      </c>
      <c r="I511" s="174"/>
      <c r="J511" s="174" t="s">
        <v>377</v>
      </c>
      <c r="K511" s="174">
        <v>119</v>
      </c>
      <c r="L511" s="173">
        <f t="shared" si="46"/>
        <v>6.8</v>
      </c>
      <c r="M511" s="173">
        <f t="shared" si="47"/>
        <v>6.8</v>
      </c>
    </row>
    <row r="512" spans="1:13" ht="13.5" hidden="1" customHeight="1" x14ac:dyDescent="0.25">
      <c r="A512" s="135" t="s">
        <v>544</v>
      </c>
      <c r="B512" s="136">
        <v>44273</v>
      </c>
      <c r="C512" s="135" t="s">
        <v>545</v>
      </c>
      <c r="D512" s="272" t="s">
        <v>273</v>
      </c>
      <c r="E512" s="135" t="str">
        <f t="shared" si="42"/>
        <v>Martin</v>
      </c>
      <c r="F512" s="135" t="str">
        <f t="shared" si="43"/>
        <v>Gouws</v>
      </c>
      <c r="G512" s="135" t="str">
        <f t="shared" si="44"/>
        <v>Men Seniors</v>
      </c>
      <c r="H512" s="135" t="str">
        <f t="shared" si="45"/>
        <v>Seagull Angling Club Inland</v>
      </c>
      <c r="I512" s="174"/>
      <c r="J512" s="172" t="s">
        <v>376</v>
      </c>
      <c r="K512" s="174">
        <v>114</v>
      </c>
      <c r="L512" s="173">
        <f t="shared" si="46"/>
        <v>6.8</v>
      </c>
      <c r="M512" s="173">
        <f t="shared" si="47"/>
        <v>6.8</v>
      </c>
    </row>
    <row r="513" spans="1:13" hidden="1" x14ac:dyDescent="0.2">
      <c r="A513" s="135" t="s">
        <v>573</v>
      </c>
      <c r="B513" s="136">
        <v>44275</v>
      </c>
      <c r="C513" s="135" t="s">
        <v>574</v>
      </c>
      <c r="D513" s="251" t="s">
        <v>233</v>
      </c>
      <c r="E513" s="135" t="str">
        <f t="shared" si="42"/>
        <v>Dian</v>
      </c>
      <c r="F513" s="135" t="str">
        <f t="shared" si="43"/>
        <v>Neethling</v>
      </c>
      <c r="G513" s="135" t="str">
        <f t="shared" si="44"/>
        <v>Men U/21</v>
      </c>
      <c r="H513" s="135" t="str">
        <f t="shared" si="45"/>
        <v>Walvis Bay</v>
      </c>
      <c r="I513" s="174"/>
      <c r="J513" s="174" t="s">
        <v>376</v>
      </c>
      <c r="K513" s="174">
        <v>110</v>
      </c>
      <c r="L513" s="173">
        <f t="shared" si="46"/>
        <v>6</v>
      </c>
      <c r="M513" s="173">
        <f t="shared" si="47"/>
        <v>6</v>
      </c>
    </row>
    <row r="514" spans="1:13" hidden="1" x14ac:dyDescent="0.2">
      <c r="A514" s="135" t="s">
        <v>544</v>
      </c>
      <c r="B514" s="136">
        <v>44273</v>
      </c>
      <c r="C514" s="135" t="s">
        <v>545</v>
      </c>
      <c r="D514" s="251" t="s">
        <v>210</v>
      </c>
      <c r="E514" s="135" t="str">
        <f t="shared" ref="E514:E577" si="48">IF(D514="","",VLOOKUP(D514,Master,3,FALSE))</f>
        <v>Willem</v>
      </c>
      <c r="F514" s="135" t="str">
        <f t="shared" ref="F514:F577" si="49">IF(D514="","",VLOOKUP(D514,Master,4,FALSE))</f>
        <v>Steyn</v>
      </c>
      <c r="G514" s="135" t="str">
        <f t="shared" ref="G514:G577" si="50">IF(D514="","",VLOOKUP(D514,Master,5,FALSE))</f>
        <v>Men Seniors</v>
      </c>
      <c r="H514" s="135" t="str">
        <f t="shared" ref="H514:H577" si="51">IF(D514="","",VLOOKUP(D514,Master,2,FALSE))</f>
        <v>Welwitschia</v>
      </c>
      <c r="I514" s="174"/>
      <c r="J514" s="172" t="s">
        <v>376</v>
      </c>
      <c r="K514" s="174">
        <v>114</v>
      </c>
      <c r="L514" s="173">
        <f t="shared" ref="L514:L577" si="52">IF(K514="","",IF(I514="",ROUND(HLOOKUP(J514,kgList,K514,FALSE),1),ROUND(HLOOKUP(I514,kgList,K514,FALSE),1)))</f>
        <v>6.8</v>
      </c>
      <c r="M514" s="173">
        <f t="shared" ref="M514:M577" si="53">IF(L514="","",IF(COUNTA(I514:J514)&gt;1,"Edible or Inedible",IF(COUNTA(I514)=1,L514*1,IF(COUNTA(J514)=1,L514*1,"ERROR"))))</f>
        <v>6.8</v>
      </c>
    </row>
    <row r="515" spans="1:13" hidden="1" x14ac:dyDescent="0.2">
      <c r="A515" s="135" t="s">
        <v>571</v>
      </c>
      <c r="B515" s="136">
        <v>44274</v>
      </c>
      <c r="C515" s="135" t="s">
        <v>572</v>
      </c>
      <c r="D515" s="251" t="s">
        <v>211</v>
      </c>
      <c r="E515" s="135" t="str">
        <f t="shared" si="48"/>
        <v>Johan</v>
      </c>
      <c r="F515" s="135" t="str">
        <f t="shared" si="49"/>
        <v>Visser</v>
      </c>
      <c r="G515" s="135" t="str">
        <f t="shared" si="50"/>
        <v>Men Seniors</v>
      </c>
      <c r="H515" s="135" t="str">
        <f t="shared" si="51"/>
        <v>Mako</v>
      </c>
      <c r="I515" s="174"/>
      <c r="J515" s="174" t="s">
        <v>376</v>
      </c>
      <c r="K515" s="174">
        <v>114</v>
      </c>
      <c r="L515" s="173">
        <f t="shared" si="52"/>
        <v>6.8</v>
      </c>
      <c r="M515" s="173">
        <f t="shared" si="53"/>
        <v>6.8</v>
      </c>
    </row>
    <row r="516" spans="1:13" hidden="1" x14ac:dyDescent="0.2">
      <c r="A516" s="135" t="s">
        <v>571</v>
      </c>
      <c r="B516" s="136">
        <v>44274</v>
      </c>
      <c r="C516" s="135" t="s">
        <v>572</v>
      </c>
      <c r="D516" s="251" t="s">
        <v>239</v>
      </c>
      <c r="E516" s="135" t="str">
        <f t="shared" si="48"/>
        <v>Kiepie</v>
      </c>
      <c r="F516" s="135" t="str">
        <f t="shared" si="49"/>
        <v>Burger</v>
      </c>
      <c r="G516" s="135" t="str">
        <f t="shared" si="50"/>
        <v>Men Seniors</v>
      </c>
      <c r="H516" s="135" t="str">
        <f t="shared" si="51"/>
        <v>Mako</v>
      </c>
      <c r="I516" s="174"/>
      <c r="J516" s="172" t="s">
        <v>376</v>
      </c>
      <c r="K516" s="174">
        <v>114</v>
      </c>
      <c r="L516" s="173">
        <f t="shared" si="52"/>
        <v>6.8</v>
      </c>
      <c r="M516" s="173">
        <f t="shared" si="53"/>
        <v>6.8</v>
      </c>
    </row>
    <row r="517" spans="1:13" hidden="1" x14ac:dyDescent="0.2">
      <c r="A517" s="135" t="s">
        <v>571</v>
      </c>
      <c r="B517" s="136">
        <v>44274</v>
      </c>
      <c r="C517" s="135" t="s">
        <v>572</v>
      </c>
      <c r="D517" s="251" t="s">
        <v>219</v>
      </c>
      <c r="E517" s="135" t="str">
        <f t="shared" si="48"/>
        <v>Leon</v>
      </c>
      <c r="F517" s="135" t="str">
        <f t="shared" si="49"/>
        <v>Krauze</v>
      </c>
      <c r="G517" s="135" t="str">
        <f t="shared" si="50"/>
        <v>Men Seniors</v>
      </c>
      <c r="H517" s="135" t="str">
        <f t="shared" si="51"/>
        <v>Henties Bay</v>
      </c>
      <c r="I517" s="174"/>
      <c r="J517" s="174" t="s">
        <v>377</v>
      </c>
      <c r="K517" s="174">
        <v>119</v>
      </c>
      <c r="L517" s="173">
        <f t="shared" si="52"/>
        <v>6.8</v>
      </c>
      <c r="M517" s="173">
        <f t="shared" si="53"/>
        <v>6.8</v>
      </c>
    </row>
    <row r="518" spans="1:13" hidden="1" x14ac:dyDescent="0.2">
      <c r="A518" s="135" t="s">
        <v>573</v>
      </c>
      <c r="B518" s="136">
        <v>44275</v>
      </c>
      <c r="C518" s="135" t="s">
        <v>574</v>
      </c>
      <c r="D518" s="251" t="s">
        <v>255</v>
      </c>
      <c r="E518" s="135" t="str">
        <f t="shared" si="48"/>
        <v>Adri</v>
      </c>
      <c r="F518" s="135" t="str">
        <f t="shared" si="49"/>
        <v>Roets</v>
      </c>
      <c r="G518" s="135" t="str">
        <f t="shared" si="50"/>
        <v>Men Seniors</v>
      </c>
      <c r="H518" s="135" t="str">
        <f t="shared" si="51"/>
        <v>Atlantic Angling Club</v>
      </c>
      <c r="I518" s="174"/>
      <c r="J518" s="174" t="s">
        <v>376</v>
      </c>
      <c r="K518" s="174">
        <v>114</v>
      </c>
      <c r="L518" s="173">
        <f t="shared" si="52"/>
        <v>6.8</v>
      </c>
      <c r="M518" s="173">
        <f t="shared" si="53"/>
        <v>6.8</v>
      </c>
    </row>
    <row r="519" spans="1:13" hidden="1" x14ac:dyDescent="0.2">
      <c r="A519" s="135" t="s">
        <v>573</v>
      </c>
      <c r="B519" s="136">
        <v>44275</v>
      </c>
      <c r="C519" s="135" t="s">
        <v>574</v>
      </c>
      <c r="D519" s="251" t="s">
        <v>327</v>
      </c>
      <c r="E519" s="135" t="str">
        <f t="shared" si="48"/>
        <v>Martinus</v>
      </c>
      <c r="F519" s="135" t="str">
        <f t="shared" si="49"/>
        <v>Venter</v>
      </c>
      <c r="G519" s="135" t="str">
        <f t="shared" si="50"/>
        <v>Men Seniors</v>
      </c>
      <c r="H519" s="135" t="str">
        <f t="shared" si="51"/>
        <v>Otjiwarongo</v>
      </c>
      <c r="I519" s="174"/>
      <c r="J519" s="174" t="s">
        <v>376</v>
      </c>
      <c r="K519" s="174">
        <v>114</v>
      </c>
      <c r="L519" s="173">
        <f t="shared" si="52"/>
        <v>6.8</v>
      </c>
      <c r="M519" s="173">
        <f t="shared" si="53"/>
        <v>6.8</v>
      </c>
    </row>
    <row r="520" spans="1:13" hidden="1" x14ac:dyDescent="0.2">
      <c r="A520" s="135" t="s">
        <v>571</v>
      </c>
      <c r="B520" s="136">
        <v>44274</v>
      </c>
      <c r="C520" s="135" t="s">
        <v>572</v>
      </c>
      <c r="D520" s="251" t="s">
        <v>231</v>
      </c>
      <c r="E520" s="135" t="str">
        <f t="shared" si="48"/>
        <v>Werner</v>
      </c>
      <c r="F520" s="135" t="str">
        <f t="shared" si="49"/>
        <v>Van Riet</v>
      </c>
      <c r="G520" s="135" t="str">
        <f t="shared" si="50"/>
        <v>Men Seniors</v>
      </c>
      <c r="H520" s="135" t="str">
        <f t="shared" si="51"/>
        <v>Walvis Bay</v>
      </c>
      <c r="I520" s="174"/>
      <c r="J520" s="174" t="s">
        <v>377</v>
      </c>
      <c r="K520" s="174">
        <v>119</v>
      </c>
      <c r="L520" s="173">
        <f t="shared" si="52"/>
        <v>6.8</v>
      </c>
      <c r="M520" s="173">
        <f t="shared" si="53"/>
        <v>6.8</v>
      </c>
    </row>
    <row r="521" spans="1:13" hidden="1" x14ac:dyDescent="0.2">
      <c r="A521" s="135" t="s">
        <v>571</v>
      </c>
      <c r="B521" s="136">
        <v>44274</v>
      </c>
      <c r="C521" s="135" t="s">
        <v>572</v>
      </c>
      <c r="D521" s="251" t="s">
        <v>234</v>
      </c>
      <c r="E521" s="135" t="str">
        <f t="shared" si="48"/>
        <v>Danie</v>
      </c>
      <c r="F521" s="135" t="str">
        <f t="shared" si="49"/>
        <v>Van Zyl</v>
      </c>
      <c r="G521" s="135" t="str">
        <f t="shared" si="50"/>
        <v>Men Seniors</v>
      </c>
      <c r="H521" s="135" t="str">
        <f t="shared" si="51"/>
        <v>Okahandja</v>
      </c>
      <c r="I521" s="174"/>
      <c r="J521" s="174" t="s">
        <v>377</v>
      </c>
      <c r="K521" s="174">
        <v>119</v>
      </c>
      <c r="L521" s="173">
        <f t="shared" si="52"/>
        <v>6.8</v>
      </c>
      <c r="M521" s="173">
        <f t="shared" si="53"/>
        <v>6.8</v>
      </c>
    </row>
    <row r="522" spans="1:13" hidden="1" x14ac:dyDescent="0.2">
      <c r="A522" s="135" t="s">
        <v>573</v>
      </c>
      <c r="B522" s="136">
        <v>44275</v>
      </c>
      <c r="C522" s="135" t="s">
        <v>574</v>
      </c>
      <c r="D522" s="251" t="s">
        <v>214</v>
      </c>
      <c r="E522" s="135" t="str">
        <f t="shared" si="48"/>
        <v>Andrew</v>
      </c>
      <c r="F522" s="135" t="str">
        <f t="shared" si="49"/>
        <v>Van Der Westhuizen</v>
      </c>
      <c r="G522" s="135" t="str">
        <f t="shared" si="50"/>
        <v>Men Seniors</v>
      </c>
      <c r="H522" s="135" t="str">
        <f t="shared" si="51"/>
        <v>Mako</v>
      </c>
      <c r="I522" s="174"/>
      <c r="J522" s="172" t="s">
        <v>377</v>
      </c>
      <c r="K522" s="174">
        <v>119</v>
      </c>
      <c r="L522" s="173">
        <f t="shared" si="52"/>
        <v>6.8</v>
      </c>
      <c r="M522" s="173">
        <f t="shared" si="53"/>
        <v>6.8</v>
      </c>
    </row>
    <row r="523" spans="1:13" hidden="1" x14ac:dyDescent="0.2">
      <c r="A523" s="135" t="s">
        <v>544</v>
      </c>
      <c r="B523" s="136">
        <v>44273</v>
      </c>
      <c r="C523" s="135" t="s">
        <v>545</v>
      </c>
      <c r="D523" s="251" t="s">
        <v>321</v>
      </c>
      <c r="E523" s="135" t="str">
        <f t="shared" si="48"/>
        <v>Martin</v>
      </c>
      <c r="F523" s="135" t="str">
        <f t="shared" si="49"/>
        <v>Cordier</v>
      </c>
      <c r="G523" s="135" t="str">
        <f t="shared" si="50"/>
        <v>Men Seniors</v>
      </c>
      <c r="H523" s="135" t="str">
        <f t="shared" si="51"/>
        <v>Walvis Bay</v>
      </c>
      <c r="I523" s="174"/>
      <c r="J523" s="174" t="s">
        <v>377</v>
      </c>
      <c r="K523" s="174">
        <v>118</v>
      </c>
      <c r="L523" s="173">
        <f t="shared" si="52"/>
        <v>6.6</v>
      </c>
      <c r="M523" s="173">
        <f t="shared" si="53"/>
        <v>6.6</v>
      </c>
    </row>
    <row r="524" spans="1:13" hidden="1" x14ac:dyDescent="0.25">
      <c r="A524" s="135" t="s">
        <v>544</v>
      </c>
      <c r="B524" s="136">
        <v>44273</v>
      </c>
      <c r="C524" s="135" t="s">
        <v>545</v>
      </c>
      <c r="D524" s="272" t="s">
        <v>327</v>
      </c>
      <c r="E524" s="135" t="str">
        <f t="shared" si="48"/>
        <v>Martinus</v>
      </c>
      <c r="F524" s="135" t="str">
        <f t="shared" si="49"/>
        <v>Venter</v>
      </c>
      <c r="G524" s="135" t="str">
        <f t="shared" si="50"/>
        <v>Men Seniors</v>
      </c>
      <c r="H524" s="135" t="str">
        <f t="shared" si="51"/>
        <v>Otjiwarongo</v>
      </c>
      <c r="I524" s="174"/>
      <c r="J524" s="172" t="s">
        <v>376</v>
      </c>
      <c r="K524" s="174">
        <v>113</v>
      </c>
      <c r="L524" s="173">
        <f t="shared" si="52"/>
        <v>6.6</v>
      </c>
      <c r="M524" s="173">
        <f t="shared" si="53"/>
        <v>6.6</v>
      </c>
    </row>
    <row r="525" spans="1:13" ht="13.5" hidden="1" customHeight="1" x14ac:dyDescent="0.25">
      <c r="A525" s="135" t="s">
        <v>544</v>
      </c>
      <c r="B525" s="136">
        <v>44273</v>
      </c>
      <c r="C525" s="135" t="s">
        <v>545</v>
      </c>
      <c r="D525" s="272" t="s">
        <v>458</v>
      </c>
      <c r="E525" s="135" t="str">
        <f t="shared" si="48"/>
        <v>Tertia</v>
      </c>
      <c r="F525" s="135" t="str">
        <f t="shared" si="49"/>
        <v>Roos</v>
      </c>
      <c r="G525" s="135" t="str">
        <f t="shared" si="50"/>
        <v>Ladies Senior</v>
      </c>
      <c r="H525" s="135" t="str">
        <f t="shared" si="51"/>
        <v>Steenbras</v>
      </c>
      <c r="I525" s="174"/>
      <c r="J525" s="172" t="s">
        <v>376</v>
      </c>
      <c r="K525" s="174">
        <v>120</v>
      </c>
      <c r="L525" s="173">
        <f t="shared" si="52"/>
        <v>8.1</v>
      </c>
      <c r="M525" s="173">
        <f t="shared" si="53"/>
        <v>8.1</v>
      </c>
    </row>
    <row r="526" spans="1:13" hidden="1" x14ac:dyDescent="0.2">
      <c r="A526" s="135" t="s">
        <v>571</v>
      </c>
      <c r="B526" s="136">
        <v>44274</v>
      </c>
      <c r="C526" s="135" t="s">
        <v>572</v>
      </c>
      <c r="D526" s="251" t="s">
        <v>225</v>
      </c>
      <c r="E526" s="135" t="str">
        <f t="shared" si="48"/>
        <v>Maritz</v>
      </c>
      <c r="F526" s="135" t="str">
        <f t="shared" si="49"/>
        <v>Jansen Van Vuuren</v>
      </c>
      <c r="G526" s="135" t="str">
        <f t="shared" si="50"/>
        <v>Men Seniors</v>
      </c>
      <c r="H526" s="135" t="str">
        <f t="shared" si="51"/>
        <v>Otjiwarongo</v>
      </c>
      <c r="I526" s="174"/>
      <c r="J526" s="172" t="s">
        <v>376</v>
      </c>
      <c r="K526" s="174">
        <v>113</v>
      </c>
      <c r="L526" s="173">
        <f t="shared" si="52"/>
        <v>6.6</v>
      </c>
      <c r="M526" s="173">
        <f t="shared" si="53"/>
        <v>6.6</v>
      </c>
    </row>
    <row r="527" spans="1:13" hidden="1" x14ac:dyDescent="0.2">
      <c r="A527" s="135" t="s">
        <v>571</v>
      </c>
      <c r="B527" s="136">
        <v>44274</v>
      </c>
      <c r="C527" s="135" t="s">
        <v>572</v>
      </c>
      <c r="D527" s="251" t="s">
        <v>475</v>
      </c>
      <c r="E527" s="135" t="str">
        <f t="shared" si="48"/>
        <v>Ryno</v>
      </c>
      <c r="F527" s="135" t="str">
        <f t="shared" si="49"/>
        <v>Enslin</v>
      </c>
      <c r="G527" s="135" t="str">
        <f t="shared" si="50"/>
        <v>Men Seniors</v>
      </c>
      <c r="H527" s="135" t="str">
        <f t="shared" si="51"/>
        <v>Namib Park</v>
      </c>
      <c r="I527" s="174"/>
      <c r="J527" s="172" t="s">
        <v>376</v>
      </c>
      <c r="K527" s="174">
        <v>113</v>
      </c>
      <c r="L527" s="173">
        <f t="shared" si="52"/>
        <v>6.6</v>
      </c>
      <c r="M527" s="173">
        <f t="shared" si="53"/>
        <v>6.6</v>
      </c>
    </row>
    <row r="528" spans="1:13" hidden="1" x14ac:dyDescent="0.2">
      <c r="A528" s="135" t="s">
        <v>571</v>
      </c>
      <c r="B528" s="136">
        <v>44274</v>
      </c>
      <c r="C528" s="135" t="s">
        <v>572</v>
      </c>
      <c r="D528" s="251" t="s">
        <v>237</v>
      </c>
      <c r="E528" s="135" t="str">
        <f t="shared" si="48"/>
        <v>Immo</v>
      </c>
      <c r="F528" s="135" t="str">
        <f t="shared" si="49"/>
        <v>Dresselhaus</v>
      </c>
      <c r="G528" s="135" t="str">
        <f t="shared" si="50"/>
        <v>Men Seniors</v>
      </c>
      <c r="H528" s="135" t="str">
        <f t="shared" si="51"/>
        <v>Orca Angling Club</v>
      </c>
      <c r="I528" s="174"/>
      <c r="J528" s="174" t="s">
        <v>376</v>
      </c>
      <c r="K528" s="174">
        <v>113</v>
      </c>
      <c r="L528" s="173">
        <f t="shared" si="52"/>
        <v>6.6</v>
      </c>
      <c r="M528" s="173">
        <f t="shared" si="53"/>
        <v>6.6</v>
      </c>
    </row>
    <row r="529" spans="1:13" hidden="1" x14ac:dyDescent="0.2">
      <c r="A529" s="135" t="s">
        <v>573</v>
      </c>
      <c r="B529" s="136">
        <v>44275</v>
      </c>
      <c r="C529" s="135" t="s">
        <v>574</v>
      </c>
      <c r="D529" s="251" t="s">
        <v>274</v>
      </c>
      <c r="E529" s="135" t="str">
        <f t="shared" si="48"/>
        <v>Jaco</v>
      </c>
      <c r="F529" s="135" t="str">
        <f t="shared" si="49"/>
        <v>Venter</v>
      </c>
      <c r="G529" s="135" t="str">
        <f t="shared" si="50"/>
        <v>Men Seniors</v>
      </c>
      <c r="H529" s="135" t="str">
        <f t="shared" si="51"/>
        <v>Atlantic Angling Club</v>
      </c>
      <c r="I529" s="174"/>
      <c r="J529" s="174" t="s">
        <v>376</v>
      </c>
      <c r="K529" s="174">
        <v>113</v>
      </c>
      <c r="L529" s="173">
        <f t="shared" si="52"/>
        <v>6.6</v>
      </c>
      <c r="M529" s="173">
        <f t="shared" si="53"/>
        <v>6.6</v>
      </c>
    </row>
    <row r="530" spans="1:13" hidden="1" x14ac:dyDescent="0.2">
      <c r="A530" s="135" t="s">
        <v>573</v>
      </c>
      <c r="B530" s="136">
        <v>44275</v>
      </c>
      <c r="C530" s="135" t="s">
        <v>574</v>
      </c>
      <c r="D530" s="251" t="s">
        <v>306</v>
      </c>
      <c r="E530" s="135" t="str">
        <f t="shared" si="48"/>
        <v>Rudi(Jnr.)</v>
      </c>
      <c r="F530" s="135" t="str">
        <f t="shared" si="49"/>
        <v>Swartz</v>
      </c>
      <c r="G530" s="135" t="str">
        <f t="shared" si="50"/>
        <v>Men U/16</v>
      </c>
      <c r="H530" s="135" t="str">
        <f t="shared" si="51"/>
        <v>Mako</v>
      </c>
      <c r="I530" s="174"/>
      <c r="J530" s="172" t="s">
        <v>376</v>
      </c>
      <c r="K530" s="174">
        <v>122</v>
      </c>
      <c r="L530" s="173">
        <f t="shared" si="52"/>
        <v>8.6</v>
      </c>
      <c r="M530" s="173">
        <f t="shared" si="53"/>
        <v>8.6</v>
      </c>
    </row>
    <row r="531" spans="1:13" hidden="1" x14ac:dyDescent="0.2">
      <c r="A531" s="135" t="s">
        <v>573</v>
      </c>
      <c r="B531" s="136">
        <v>44275</v>
      </c>
      <c r="C531" s="135" t="s">
        <v>574</v>
      </c>
      <c r="D531" s="251" t="s">
        <v>257</v>
      </c>
      <c r="E531" s="135" t="str">
        <f t="shared" si="48"/>
        <v>Corne</v>
      </c>
      <c r="F531" s="135" t="str">
        <f t="shared" si="49"/>
        <v>Kruger</v>
      </c>
      <c r="G531" s="135" t="str">
        <f t="shared" si="50"/>
        <v>Men Seniors</v>
      </c>
      <c r="H531" s="135" t="str">
        <f t="shared" si="51"/>
        <v>Orca Angling Club</v>
      </c>
      <c r="I531" s="174"/>
      <c r="J531" s="172" t="s">
        <v>376</v>
      </c>
      <c r="K531" s="174">
        <v>113</v>
      </c>
      <c r="L531" s="173">
        <f t="shared" si="52"/>
        <v>6.6</v>
      </c>
      <c r="M531" s="173">
        <f t="shared" si="53"/>
        <v>6.6</v>
      </c>
    </row>
    <row r="532" spans="1:13" hidden="1" x14ac:dyDescent="0.2">
      <c r="A532" s="135" t="s">
        <v>573</v>
      </c>
      <c r="B532" s="136">
        <v>44275</v>
      </c>
      <c r="C532" s="135" t="s">
        <v>574</v>
      </c>
      <c r="D532" s="251" t="s">
        <v>216</v>
      </c>
      <c r="E532" s="135" t="str">
        <f t="shared" si="48"/>
        <v>Etienne</v>
      </c>
      <c r="F532" s="135" t="str">
        <f t="shared" si="49"/>
        <v>Stipp</v>
      </c>
      <c r="G532" s="135" t="str">
        <f t="shared" si="50"/>
        <v>Men Seniors</v>
      </c>
      <c r="H532" s="135" t="str">
        <f t="shared" si="51"/>
        <v>Benguella</v>
      </c>
      <c r="I532" s="174"/>
      <c r="J532" s="172" t="s">
        <v>376</v>
      </c>
      <c r="K532" s="174">
        <v>113</v>
      </c>
      <c r="L532" s="173">
        <f t="shared" si="52"/>
        <v>6.6</v>
      </c>
      <c r="M532" s="173">
        <f t="shared" si="53"/>
        <v>6.6</v>
      </c>
    </row>
    <row r="533" spans="1:13" hidden="1" x14ac:dyDescent="0.2">
      <c r="A533" s="135" t="s">
        <v>573</v>
      </c>
      <c r="B533" s="136">
        <v>44275</v>
      </c>
      <c r="C533" s="135" t="s">
        <v>574</v>
      </c>
      <c r="D533" s="251" t="s">
        <v>247</v>
      </c>
      <c r="E533" s="135" t="str">
        <f t="shared" si="48"/>
        <v>Pieter PJ</v>
      </c>
      <c r="F533" s="135" t="str">
        <f t="shared" si="49"/>
        <v>Van Wyk</v>
      </c>
      <c r="G533" s="135" t="str">
        <f t="shared" si="50"/>
        <v>Men Seniors</v>
      </c>
      <c r="H533" s="135" t="str">
        <f t="shared" si="51"/>
        <v>Benguella</v>
      </c>
      <c r="I533" s="174"/>
      <c r="J533" s="172" t="s">
        <v>376</v>
      </c>
      <c r="K533" s="174">
        <v>113</v>
      </c>
      <c r="L533" s="173">
        <f t="shared" si="52"/>
        <v>6.6</v>
      </c>
      <c r="M533" s="173">
        <f t="shared" si="53"/>
        <v>6.6</v>
      </c>
    </row>
    <row r="534" spans="1:13" hidden="1" x14ac:dyDescent="0.2">
      <c r="A534" s="135" t="s">
        <v>573</v>
      </c>
      <c r="B534" s="136">
        <v>44275</v>
      </c>
      <c r="C534" s="135" t="s">
        <v>574</v>
      </c>
      <c r="D534" s="251" t="s">
        <v>321</v>
      </c>
      <c r="E534" s="135" t="str">
        <f t="shared" si="48"/>
        <v>Martin</v>
      </c>
      <c r="F534" s="135" t="str">
        <f t="shared" si="49"/>
        <v>Cordier</v>
      </c>
      <c r="G534" s="135" t="str">
        <f t="shared" si="50"/>
        <v>Men Seniors</v>
      </c>
      <c r="H534" s="135" t="str">
        <f t="shared" si="51"/>
        <v>Walvis Bay</v>
      </c>
      <c r="I534" s="174"/>
      <c r="J534" s="174" t="s">
        <v>376</v>
      </c>
      <c r="K534" s="174">
        <v>113</v>
      </c>
      <c r="L534" s="173">
        <f t="shared" si="52"/>
        <v>6.6</v>
      </c>
      <c r="M534" s="173">
        <f t="shared" si="53"/>
        <v>6.6</v>
      </c>
    </row>
    <row r="535" spans="1:13" hidden="1" x14ac:dyDescent="0.2">
      <c r="A535" s="135" t="s">
        <v>544</v>
      </c>
      <c r="B535" s="136">
        <v>44273</v>
      </c>
      <c r="C535" s="135" t="s">
        <v>545</v>
      </c>
      <c r="D535" s="251" t="s">
        <v>267</v>
      </c>
      <c r="E535" s="135" t="str">
        <f t="shared" si="48"/>
        <v>Herman</v>
      </c>
      <c r="F535" s="135" t="str">
        <f t="shared" si="49"/>
        <v>Krauze</v>
      </c>
      <c r="G535" s="135" t="str">
        <f t="shared" si="50"/>
        <v>Men U/16</v>
      </c>
      <c r="H535" s="135" t="str">
        <f t="shared" si="51"/>
        <v>Henties Bay</v>
      </c>
      <c r="I535" s="174"/>
      <c r="J535" s="172" t="s">
        <v>376</v>
      </c>
      <c r="K535" s="174">
        <v>121</v>
      </c>
      <c r="L535" s="173">
        <f t="shared" si="52"/>
        <v>8.3000000000000007</v>
      </c>
      <c r="M535" s="173">
        <f t="shared" si="53"/>
        <v>8.3000000000000007</v>
      </c>
    </row>
    <row r="536" spans="1:13" hidden="1" x14ac:dyDescent="0.2">
      <c r="A536" s="135" t="s">
        <v>573</v>
      </c>
      <c r="B536" s="136">
        <v>44275</v>
      </c>
      <c r="C536" s="135" t="s">
        <v>574</v>
      </c>
      <c r="D536" s="251" t="s">
        <v>259</v>
      </c>
      <c r="E536" s="135" t="str">
        <f t="shared" si="48"/>
        <v>Dirk</v>
      </c>
      <c r="F536" s="135" t="str">
        <f t="shared" si="49"/>
        <v>Hansen</v>
      </c>
      <c r="G536" s="135" t="str">
        <f t="shared" si="50"/>
        <v>Men Seniors</v>
      </c>
      <c r="H536" s="135" t="str">
        <f t="shared" si="51"/>
        <v>Steenbras</v>
      </c>
      <c r="I536" s="174"/>
      <c r="J536" s="172" t="s">
        <v>376</v>
      </c>
      <c r="K536" s="174">
        <v>113</v>
      </c>
      <c r="L536" s="173">
        <f t="shared" si="52"/>
        <v>6.6</v>
      </c>
      <c r="M536" s="173">
        <f t="shared" si="53"/>
        <v>6.6</v>
      </c>
    </row>
    <row r="537" spans="1:13" hidden="1" x14ac:dyDescent="0.2">
      <c r="A537" s="135" t="s">
        <v>571</v>
      </c>
      <c r="B537" s="136">
        <v>44274</v>
      </c>
      <c r="C537" s="135" t="s">
        <v>572</v>
      </c>
      <c r="D537" s="251" t="s">
        <v>231</v>
      </c>
      <c r="E537" s="135" t="str">
        <f t="shared" si="48"/>
        <v>Werner</v>
      </c>
      <c r="F537" s="135" t="str">
        <f t="shared" si="49"/>
        <v>Van Riet</v>
      </c>
      <c r="G537" s="135" t="str">
        <f t="shared" si="50"/>
        <v>Men Seniors</v>
      </c>
      <c r="H537" s="135" t="str">
        <f t="shared" si="51"/>
        <v>Walvis Bay</v>
      </c>
      <c r="I537" s="174"/>
      <c r="J537" s="174" t="s">
        <v>377</v>
      </c>
      <c r="K537" s="174">
        <v>118</v>
      </c>
      <c r="L537" s="173">
        <f t="shared" si="52"/>
        <v>6.6</v>
      </c>
      <c r="M537" s="173">
        <f t="shared" si="53"/>
        <v>6.6</v>
      </c>
    </row>
    <row r="538" spans="1:13" hidden="1" x14ac:dyDescent="0.2">
      <c r="A538" s="135" t="s">
        <v>571</v>
      </c>
      <c r="B538" s="136">
        <v>44274</v>
      </c>
      <c r="C538" s="135" t="s">
        <v>572</v>
      </c>
      <c r="D538" s="251" t="s">
        <v>456</v>
      </c>
      <c r="E538" s="135" t="str">
        <f t="shared" si="48"/>
        <v>Francois Jnr</v>
      </c>
      <c r="F538" s="135" t="str">
        <f t="shared" si="49"/>
        <v>Wolfaardt</v>
      </c>
      <c r="G538" s="135" t="str">
        <f t="shared" si="50"/>
        <v>Men U/16</v>
      </c>
      <c r="H538" s="135" t="str">
        <f t="shared" si="51"/>
        <v>Walvis Bay</v>
      </c>
      <c r="I538" s="174"/>
      <c r="J538" s="172" t="s">
        <v>376</v>
      </c>
      <c r="K538" s="174">
        <v>121</v>
      </c>
      <c r="L538" s="173">
        <f t="shared" si="52"/>
        <v>8.3000000000000007</v>
      </c>
      <c r="M538" s="173">
        <f t="shared" si="53"/>
        <v>8.3000000000000007</v>
      </c>
    </row>
    <row r="539" spans="1:13" hidden="1" x14ac:dyDescent="0.2">
      <c r="A539" s="135" t="s">
        <v>571</v>
      </c>
      <c r="B539" s="136">
        <v>44274</v>
      </c>
      <c r="C539" s="135" t="s">
        <v>572</v>
      </c>
      <c r="D539" s="251" t="s">
        <v>223</v>
      </c>
      <c r="E539" s="135" t="str">
        <f t="shared" si="48"/>
        <v>Nols</v>
      </c>
      <c r="F539" s="135" t="str">
        <f t="shared" si="49"/>
        <v>Diedericks</v>
      </c>
      <c r="G539" s="135" t="str">
        <f t="shared" si="50"/>
        <v>Men Seniors</v>
      </c>
      <c r="H539" s="135" t="str">
        <f t="shared" si="51"/>
        <v>Welwitschia</v>
      </c>
      <c r="I539" s="174"/>
      <c r="J539" s="172" t="s">
        <v>354</v>
      </c>
      <c r="K539" s="174">
        <v>71</v>
      </c>
      <c r="L539" s="173">
        <f t="shared" si="52"/>
        <v>6.5</v>
      </c>
      <c r="M539" s="173">
        <f t="shared" si="53"/>
        <v>6.5</v>
      </c>
    </row>
    <row r="540" spans="1:13" hidden="1" x14ac:dyDescent="0.2">
      <c r="A540" s="135" t="s">
        <v>544</v>
      </c>
      <c r="B540" s="136">
        <v>44273</v>
      </c>
      <c r="C540" s="135" t="s">
        <v>545</v>
      </c>
      <c r="D540" s="251" t="s">
        <v>264</v>
      </c>
      <c r="E540" s="135" t="str">
        <f t="shared" si="48"/>
        <v>Ras</v>
      </c>
      <c r="F540" s="135" t="str">
        <f t="shared" si="49"/>
        <v>Van Der Westhuizen</v>
      </c>
      <c r="G540" s="135" t="str">
        <f t="shared" si="50"/>
        <v>Men Seniors</v>
      </c>
      <c r="H540" s="135" t="str">
        <f t="shared" si="51"/>
        <v>Welwitschia</v>
      </c>
      <c r="I540" s="174"/>
      <c r="J540" s="172" t="s">
        <v>377</v>
      </c>
      <c r="K540" s="174">
        <v>117</v>
      </c>
      <c r="L540" s="173">
        <f t="shared" si="52"/>
        <v>6.4</v>
      </c>
      <c r="M540" s="173">
        <f t="shared" si="53"/>
        <v>6.4</v>
      </c>
    </row>
    <row r="541" spans="1:13" hidden="1" x14ac:dyDescent="0.2">
      <c r="A541" s="135" t="s">
        <v>544</v>
      </c>
      <c r="B541" s="136">
        <v>44273</v>
      </c>
      <c r="C541" s="135" t="s">
        <v>545</v>
      </c>
      <c r="D541" s="251" t="s">
        <v>454</v>
      </c>
      <c r="E541" s="135" t="str">
        <f t="shared" si="48"/>
        <v>Daniel</v>
      </c>
      <c r="F541" s="135" t="str">
        <f t="shared" si="49"/>
        <v>Pretorius</v>
      </c>
      <c r="G541" s="135" t="str">
        <f t="shared" si="50"/>
        <v>Men Seniors</v>
      </c>
      <c r="H541" s="135" t="str">
        <f t="shared" si="51"/>
        <v>Welwitschia</v>
      </c>
      <c r="I541" s="174"/>
      <c r="J541" s="172" t="s">
        <v>377</v>
      </c>
      <c r="K541" s="174">
        <v>117</v>
      </c>
      <c r="L541" s="173">
        <f t="shared" si="52"/>
        <v>6.4</v>
      </c>
      <c r="M541" s="173">
        <f t="shared" si="53"/>
        <v>6.4</v>
      </c>
    </row>
    <row r="542" spans="1:13" hidden="1" x14ac:dyDescent="0.2">
      <c r="A542" s="135" t="s">
        <v>571</v>
      </c>
      <c r="B542" s="136">
        <v>44274</v>
      </c>
      <c r="C542" s="135" t="s">
        <v>572</v>
      </c>
      <c r="D542" s="251" t="s">
        <v>209</v>
      </c>
      <c r="E542" s="135" t="str">
        <f t="shared" si="48"/>
        <v>Roger</v>
      </c>
      <c r="F542" s="135" t="str">
        <f t="shared" si="49"/>
        <v>Boon</v>
      </c>
      <c r="G542" s="135" t="str">
        <f t="shared" si="50"/>
        <v>Men Seniors</v>
      </c>
      <c r="H542" s="135" t="str">
        <f t="shared" si="51"/>
        <v>Namib Park</v>
      </c>
      <c r="I542" s="174"/>
      <c r="J542" s="172" t="s">
        <v>377</v>
      </c>
      <c r="K542" s="174">
        <v>117</v>
      </c>
      <c r="L542" s="173">
        <f t="shared" si="52"/>
        <v>6.4</v>
      </c>
      <c r="M542" s="173">
        <f t="shared" si="53"/>
        <v>6.4</v>
      </c>
    </row>
    <row r="543" spans="1:13" hidden="1" x14ac:dyDescent="0.2">
      <c r="A543" s="135" t="s">
        <v>571</v>
      </c>
      <c r="B543" s="136">
        <v>44274</v>
      </c>
      <c r="C543" s="135" t="s">
        <v>572</v>
      </c>
      <c r="D543" s="251" t="s">
        <v>210</v>
      </c>
      <c r="E543" s="135" t="str">
        <f t="shared" si="48"/>
        <v>Willem</v>
      </c>
      <c r="F543" s="135" t="str">
        <f t="shared" si="49"/>
        <v>Steyn</v>
      </c>
      <c r="G543" s="135" t="str">
        <f t="shared" si="50"/>
        <v>Men Seniors</v>
      </c>
      <c r="H543" s="135" t="str">
        <f t="shared" si="51"/>
        <v>Welwitschia</v>
      </c>
      <c r="I543" s="174"/>
      <c r="J543" s="172" t="s">
        <v>377</v>
      </c>
      <c r="K543" s="174">
        <v>117</v>
      </c>
      <c r="L543" s="173">
        <f t="shared" si="52"/>
        <v>6.4</v>
      </c>
      <c r="M543" s="173">
        <f t="shared" si="53"/>
        <v>6.4</v>
      </c>
    </row>
    <row r="544" spans="1:13" hidden="1" x14ac:dyDescent="0.2">
      <c r="A544" s="135" t="s">
        <v>544</v>
      </c>
      <c r="B544" s="136">
        <v>44273</v>
      </c>
      <c r="C544" s="135" t="s">
        <v>545</v>
      </c>
      <c r="D544" s="251" t="s">
        <v>244</v>
      </c>
      <c r="E544" s="135" t="str">
        <f t="shared" si="48"/>
        <v>Lindie</v>
      </c>
      <c r="F544" s="135" t="str">
        <f t="shared" si="49"/>
        <v>Krauze</v>
      </c>
      <c r="G544" s="135" t="str">
        <f t="shared" si="50"/>
        <v>Ladies Senior</v>
      </c>
      <c r="H544" s="135" t="str">
        <f t="shared" si="51"/>
        <v>Henties Bay</v>
      </c>
      <c r="I544" s="174"/>
      <c r="J544" s="174" t="s">
        <v>376</v>
      </c>
      <c r="K544" s="174">
        <v>120</v>
      </c>
      <c r="L544" s="173">
        <f t="shared" si="52"/>
        <v>8.1</v>
      </c>
      <c r="M544" s="173">
        <f t="shared" si="53"/>
        <v>8.1</v>
      </c>
    </row>
    <row r="545" spans="1:13" hidden="1" x14ac:dyDescent="0.2">
      <c r="A545" s="135" t="s">
        <v>544</v>
      </c>
      <c r="B545" s="136">
        <v>44273</v>
      </c>
      <c r="C545" s="135" t="s">
        <v>545</v>
      </c>
      <c r="D545" s="273" t="s">
        <v>429</v>
      </c>
      <c r="E545" s="135" t="str">
        <f t="shared" si="48"/>
        <v>Annelien</v>
      </c>
      <c r="F545" s="135" t="str">
        <f t="shared" si="49"/>
        <v>Langenstrassen</v>
      </c>
      <c r="G545" s="135" t="str">
        <f t="shared" si="50"/>
        <v>Ladies Senior</v>
      </c>
      <c r="H545" s="135" t="str">
        <f t="shared" si="51"/>
        <v>Penguin</v>
      </c>
      <c r="I545" s="174"/>
      <c r="J545" s="174" t="s">
        <v>376</v>
      </c>
      <c r="K545" s="174">
        <v>118</v>
      </c>
      <c r="L545" s="173">
        <f t="shared" si="52"/>
        <v>7.6</v>
      </c>
      <c r="M545" s="173">
        <f t="shared" si="53"/>
        <v>7.6</v>
      </c>
    </row>
    <row r="546" spans="1:13" ht="13.5" hidden="1" customHeight="1" x14ac:dyDescent="0.25">
      <c r="A546" s="135" t="s">
        <v>544</v>
      </c>
      <c r="B546" s="136">
        <v>44273</v>
      </c>
      <c r="C546" s="135" t="s">
        <v>545</v>
      </c>
      <c r="D546" s="272" t="s">
        <v>316</v>
      </c>
      <c r="E546" s="135" t="str">
        <f t="shared" si="48"/>
        <v>Tian</v>
      </c>
      <c r="F546" s="135" t="str">
        <f t="shared" si="49"/>
        <v>Mostert</v>
      </c>
      <c r="G546" s="135" t="str">
        <f t="shared" si="50"/>
        <v>Men Seniors</v>
      </c>
      <c r="H546" s="135" t="str">
        <f t="shared" si="51"/>
        <v>Seagull Angling Club Coastal</v>
      </c>
      <c r="I546" s="174"/>
      <c r="J546" s="174" t="s">
        <v>376</v>
      </c>
      <c r="K546" s="174">
        <v>112</v>
      </c>
      <c r="L546" s="173">
        <f t="shared" si="52"/>
        <v>6.4</v>
      </c>
      <c r="M546" s="173">
        <f t="shared" si="53"/>
        <v>6.4</v>
      </c>
    </row>
    <row r="547" spans="1:13" hidden="1" x14ac:dyDescent="0.2">
      <c r="A547" s="135" t="s">
        <v>544</v>
      </c>
      <c r="B547" s="136">
        <v>44273</v>
      </c>
      <c r="C547" s="135" t="s">
        <v>545</v>
      </c>
      <c r="D547" s="251" t="s">
        <v>223</v>
      </c>
      <c r="E547" s="135" t="str">
        <f t="shared" si="48"/>
        <v>Nols</v>
      </c>
      <c r="F547" s="135" t="str">
        <f t="shared" si="49"/>
        <v>Diedericks</v>
      </c>
      <c r="G547" s="135" t="str">
        <f t="shared" si="50"/>
        <v>Men Seniors</v>
      </c>
      <c r="H547" s="135" t="str">
        <f t="shared" si="51"/>
        <v>Welwitschia</v>
      </c>
      <c r="I547" s="174"/>
      <c r="J547" s="174" t="s">
        <v>376</v>
      </c>
      <c r="K547" s="174">
        <v>112</v>
      </c>
      <c r="L547" s="173">
        <f t="shared" si="52"/>
        <v>6.4</v>
      </c>
      <c r="M547" s="173">
        <f t="shared" si="53"/>
        <v>6.4</v>
      </c>
    </row>
    <row r="548" spans="1:13" hidden="1" x14ac:dyDescent="0.2">
      <c r="A548" s="135" t="s">
        <v>544</v>
      </c>
      <c r="B548" s="136">
        <v>44273</v>
      </c>
      <c r="C548" s="135" t="s">
        <v>545</v>
      </c>
      <c r="D548" s="273" t="s">
        <v>249</v>
      </c>
      <c r="E548" s="135" t="str">
        <f t="shared" si="48"/>
        <v>Devon</v>
      </c>
      <c r="F548" s="135" t="str">
        <f t="shared" si="49"/>
        <v>Burger</v>
      </c>
      <c r="G548" s="135" t="str">
        <f t="shared" si="50"/>
        <v>Men U/16</v>
      </c>
      <c r="H548" s="135" t="str">
        <f t="shared" si="51"/>
        <v>Penguin</v>
      </c>
      <c r="I548" s="174"/>
      <c r="J548" s="172" t="s">
        <v>376</v>
      </c>
      <c r="K548" s="174">
        <v>120</v>
      </c>
      <c r="L548" s="173">
        <f t="shared" si="52"/>
        <v>8.1</v>
      </c>
      <c r="M548" s="173">
        <f t="shared" si="53"/>
        <v>8.1</v>
      </c>
    </row>
    <row r="549" spans="1:13" ht="13.5" hidden="1" customHeight="1" x14ac:dyDescent="0.2">
      <c r="A549" s="135" t="s">
        <v>571</v>
      </c>
      <c r="B549" s="136">
        <v>44274</v>
      </c>
      <c r="C549" s="135" t="s">
        <v>572</v>
      </c>
      <c r="D549" s="251" t="s">
        <v>567</v>
      </c>
      <c r="E549" s="135" t="str">
        <f t="shared" si="48"/>
        <v>Olaf</v>
      </c>
      <c r="F549" s="135" t="str">
        <f t="shared" si="49"/>
        <v>Coetzee</v>
      </c>
      <c r="G549" s="135" t="str">
        <f t="shared" si="50"/>
        <v>Men Seniors</v>
      </c>
      <c r="H549" s="135" t="str">
        <f t="shared" si="51"/>
        <v>Namib Park</v>
      </c>
      <c r="I549" s="174"/>
      <c r="J549" s="172" t="s">
        <v>376</v>
      </c>
      <c r="K549" s="174">
        <v>112</v>
      </c>
      <c r="L549" s="173">
        <f t="shared" si="52"/>
        <v>6.4</v>
      </c>
      <c r="M549" s="173">
        <f t="shared" si="53"/>
        <v>6.4</v>
      </c>
    </row>
    <row r="550" spans="1:13" ht="13.5" hidden="1" customHeight="1" x14ac:dyDescent="0.2">
      <c r="A550" s="135" t="s">
        <v>544</v>
      </c>
      <c r="B550" s="136">
        <v>44273</v>
      </c>
      <c r="C550" s="135" t="s">
        <v>545</v>
      </c>
      <c r="D550" s="273" t="s">
        <v>429</v>
      </c>
      <c r="E550" s="135" t="str">
        <f t="shared" si="48"/>
        <v>Annelien</v>
      </c>
      <c r="F550" s="135" t="str">
        <f t="shared" si="49"/>
        <v>Langenstrassen</v>
      </c>
      <c r="G550" s="135" t="str">
        <f t="shared" si="50"/>
        <v>Ladies Senior</v>
      </c>
      <c r="H550" s="135" t="str">
        <f t="shared" si="51"/>
        <v>Penguin</v>
      </c>
      <c r="I550" s="174"/>
      <c r="J550" s="172" t="s">
        <v>376</v>
      </c>
      <c r="K550" s="174">
        <v>117</v>
      </c>
      <c r="L550" s="173">
        <f t="shared" si="52"/>
        <v>7.4</v>
      </c>
      <c r="M550" s="173">
        <f t="shared" si="53"/>
        <v>7.4</v>
      </c>
    </row>
    <row r="551" spans="1:13" hidden="1" x14ac:dyDescent="0.2">
      <c r="A551" s="135" t="s">
        <v>571</v>
      </c>
      <c r="B551" s="136">
        <v>44274</v>
      </c>
      <c r="C551" s="135" t="s">
        <v>572</v>
      </c>
      <c r="D551" s="251" t="s">
        <v>228</v>
      </c>
      <c r="E551" s="135" t="str">
        <f t="shared" si="48"/>
        <v>Deon</v>
      </c>
      <c r="F551" s="135" t="str">
        <f t="shared" si="49"/>
        <v>Jacobs</v>
      </c>
      <c r="G551" s="135" t="str">
        <f t="shared" si="50"/>
        <v>Men Seniors</v>
      </c>
      <c r="H551" s="135" t="str">
        <f t="shared" si="51"/>
        <v>Benguella</v>
      </c>
      <c r="I551" s="174"/>
      <c r="J551" s="174" t="s">
        <v>376</v>
      </c>
      <c r="K551" s="174">
        <v>112</v>
      </c>
      <c r="L551" s="173">
        <f t="shared" si="52"/>
        <v>6.4</v>
      </c>
      <c r="M551" s="173">
        <f t="shared" si="53"/>
        <v>6.4</v>
      </c>
    </row>
    <row r="552" spans="1:13" hidden="1" x14ac:dyDescent="0.2">
      <c r="A552" s="135" t="s">
        <v>573</v>
      </c>
      <c r="B552" s="136">
        <v>44275</v>
      </c>
      <c r="C552" s="135" t="s">
        <v>574</v>
      </c>
      <c r="D552" s="251" t="s">
        <v>275</v>
      </c>
      <c r="E552" s="135" t="str">
        <f t="shared" si="48"/>
        <v>Andries</v>
      </c>
      <c r="F552" s="135" t="str">
        <f t="shared" si="49"/>
        <v>Burger</v>
      </c>
      <c r="G552" s="135" t="str">
        <f t="shared" si="50"/>
        <v>Men Seniors</v>
      </c>
      <c r="H552" s="135" t="str">
        <f t="shared" si="51"/>
        <v>Atlantic Angling Club</v>
      </c>
      <c r="I552" s="174"/>
      <c r="J552" s="174" t="s">
        <v>376</v>
      </c>
      <c r="K552" s="174">
        <v>112</v>
      </c>
      <c r="L552" s="173">
        <f t="shared" si="52"/>
        <v>6.4</v>
      </c>
      <c r="M552" s="173">
        <f t="shared" si="53"/>
        <v>6.4</v>
      </c>
    </row>
    <row r="553" spans="1:13" hidden="1" x14ac:dyDescent="0.2">
      <c r="A553" s="135" t="s">
        <v>571</v>
      </c>
      <c r="B553" s="136">
        <v>44274</v>
      </c>
      <c r="C553" s="135" t="s">
        <v>572</v>
      </c>
      <c r="D553" s="251" t="s">
        <v>450</v>
      </c>
      <c r="E553" s="135" t="str">
        <f t="shared" si="48"/>
        <v>Maryna</v>
      </c>
      <c r="F553" s="135" t="str">
        <f t="shared" si="49"/>
        <v>Viljoen</v>
      </c>
      <c r="G553" s="135" t="str">
        <f t="shared" si="50"/>
        <v>Ladies Senior</v>
      </c>
      <c r="H553" s="135" t="str">
        <f t="shared" si="51"/>
        <v>Steenbras</v>
      </c>
      <c r="I553" s="174"/>
      <c r="J553" s="172" t="s">
        <v>376</v>
      </c>
      <c r="K553" s="174">
        <v>117</v>
      </c>
      <c r="L553" s="173">
        <f t="shared" si="52"/>
        <v>7.4</v>
      </c>
      <c r="M553" s="173">
        <f t="shared" si="53"/>
        <v>7.4</v>
      </c>
    </row>
    <row r="554" spans="1:13" hidden="1" x14ac:dyDescent="0.2">
      <c r="A554" s="135" t="s">
        <v>573</v>
      </c>
      <c r="B554" s="136">
        <v>44275</v>
      </c>
      <c r="C554" s="135" t="s">
        <v>574</v>
      </c>
      <c r="D554" s="251" t="s">
        <v>217</v>
      </c>
      <c r="E554" s="135" t="str">
        <f t="shared" si="48"/>
        <v>Emil</v>
      </c>
      <c r="F554" s="135" t="str">
        <f t="shared" si="49"/>
        <v>Prinsloo</v>
      </c>
      <c r="G554" s="135" t="str">
        <f t="shared" si="50"/>
        <v>Men Seniors</v>
      </c>
      <c r="H554" s="135" t="str">
        <f t="shared" si="51"/>
        <v>Orca Angling Club</v>
      </c>
      <c r="I554" s="174"/>
      <c r="J554" s="172" t="s">
        <v>376</v>
      </c>
      <c r="K554" s="174">
        <v>112</v>
      </c>
      <c r="L554" s="173">
        <f t="shared" si="52"/>
        <v>6.4</v>
      </c>
      <c r="M554" s="173">
        <f t="shared" si="53"/>
        <v>6.4</v>
      </c>
    </row>
    <row r="555" spans="1:13" hidden="1" x14ac:dyDescent="0.2">
      <c r="A555" s="135" t="s">
        <v>573</v>
      </c>
      <c r="B555" s="136">
        <v>44275</v>
      </c>
      <c r="C555" s="135" t="s">
        <v>574</v>
      </c>
      <c r="D555" s="251" t="s">
        <v>206</v>
      </c>
      <c r="E555" s="135" t="str">
        <f t="shared" si="48"/>
        <v>Brian</v>
      </c>
      <c r="F555" s="135" t="str">
        <f t="shared" si="49"/>
        <v>Curtis</v>
      </c>
      <c r="G555" s="135" t="str">
        <f t="shared" si="50"/>
        <v>Men Seniors</v>
      </c>
      <c r="H555" s="135" t="str">
        <f t="shared" si="51"/>
        <v>Orca Angling Club</v>
      </c>
      <c r="I555" s="174"/>
      <c r="J555" s="172" t="s">
        <v>376</v>
      </c>
      <c r="K555" s="174">
        <v>112</v>
      </c>
      <c r="L555" s="173">
        <f t="shared" si="52"/>
        <v>6.4</v>
      </c>
      <c r="M555" s="173">
        <f t="shared" si="53"/>
        <v>6.4</v>
      </c>
    </row>
    <row r="556" spans="1:13" hidden="1" x14ac:dyDescent="0.2">
      <c r="A556" s="135" t="s">
        <v>573</v>
      </c>
      <c r="B556" s="136">
        <v>44275</v>
      </c>
      <c r="C556" s="135" t="s">
        <v>574</v>
      </c>
      <c r="D556" s="251" t="s">
        <v>480</v>
      </c>
      <c r="E556" s="135" t="str">
        <f t="shared" si="48"/>
        <v>Andre</v>
      </c>
      <c r="F556" s="135" t="str">
        <f t="shared" si="49"/>
        <v>Bezuidehout</v>
      </c>
      <c r="G556" s="135" t="str">
        <f t="shared" si="50"/>
        <v>Men Seniors</v>
      </c>
      <c r="H556" s="135" t="str">
        <f t="shared" si="51"/>
        <v>Walvis Bay</v>
      </c>
      <c r="I556" s="174"/>
      <c r="J556" s="172" t="s">
        <v>376</v>
      </c>
      <c r="K556" s="174">
        <v>112</v>
      </c>
      <c r="L556" s="173">
        <f t="shared" si="52"/>
        <v>6.4</v>
      </c>
      <c r="M556" s="173">
        <f t="shared" si="53"/>
        <v>6.4</v>
      </c>
    </row>
    <row r="557" spans="1:13" hidden="1" x14ac:dyDescent="0.2">
      <c r="A557" s="135" t="s">
        <v>573</v>
      </c>
      <c r="B557" s="136">
        <v>44275</v>
      </c>
      <c r="C557" s="135" t="s">
        <v>574</v>
      </c>
      <c r="D557" s="251" t="s">
        <v>477</v>
      </c>
      <c r="E557" s="135" t="str">
        <f t="shared" si="48"/>
        <v>Wenzel</v>
      </c>
      <c r="F557" s="135" t="str">
        <f t="shared" si="49"/>
        <v>Smal</v>
      </c>
      <c r="G557" s="135" t="str">
        <f t="shared" si="50"/>
        <v>Men Seniors</v>
      </c>
      <c r="H557" s="135" t="str">
        <f t="shared" si="51"/>
        <v>Welwitschia</v>
      </c>
      <c r="I557" s="174"/>
      <c r="J557" s="172" t="s">
        <v>376</v>
      </c>
      <c r="K557" s="174">
        <v>112</v>
      </c>
      <c r="L557" s="173">
        <f t="shared" si="52"/>
        <v>6.4</v>
      </c>
      <c r="M557" s="173">
        <f t="shared" si="53"/>
        <v>6.4</v>
      </c>
    </row>
    <row r="558" spans="1:13" hidden="1" x14ac:dyDescent="0.2">
      <c r="A558" s="135" t="s">
        <v>573</v>
      </c>
      <c r="B558" s="136">
        <v>44275</v>
      </c>
      <c r="C558" s="135" t="s">
        <v>574</v>
      </c>
      <c r="D558" s="251" t="s">
        <v>431</v>
      </c>
      <c r="E558" s="135" t="str">
        <f t="shared" si="48"/>
        <v>Tiaan</v>
      </c>
      <c r="F558" s="135" t="str">
        <f t="shared" si="49"/>
        <v>Fourie</v>
      </c>
      <c r="G558" s="135" t="str">
        <f t="shared" si="50"/>
        <v>Men Seniors</v>
      </c>
      <c r="H558" s="135" t="str">
        <f t="shared" si="51"/>
        <v>Henties Bay</v>
      </c>
      <c r="I558" s="174"/>
      <c r="J558" s="172" t="s">
        <v>376</v>
      </c>
      <c r="K558" s="174">
        <v>112</v>
      </c>
      <c r="L558" s="173">
        <f t="shared" si="52"/>
        <v>6.4</v>
      </c>
      <c r="M558" s="173">
        <f t="shared" si="53"/>
        <v>6.4</v>
      </c>
    </row>
    <row r="559" spans="1:13" hidden="1" x14ac:dyDescent="0.2">
      <c r="A559" s="135" t="s">
        <v>573</v>
      </c>
      <c r="B559" s="136">
        <v>44275</v>
      </c>
      <c r="C559" s="135" t="s">
        <v>574</v>
      </c>
      <c r="D559" s="251" t="s">
        <v>449</v>
      </c>
      <c r="E559" s="135" t="str">
        <f t="shared" si="48"/>
        <v>Wikus</v>
      </c>
      <c r="F559" s="135" t="str">
        <f t="shared" si="49"/>
        <v>Viljoen</v>
      </c>
      <c r="G559" s="135" t="str">
        <f t="shared" si="50"/>
        <v>Men Seniors</v>
      </c>
      <c r="H559" s="135" t="str">
        <f t="shared" si="51"/>
        <v>Steenbras</v>
      </c>
      <c r="I559" s="174"/>
      <c r="J559" s="172" t="s">
        <v>376</v>
      </c>
      <c r="K559" s="174">
        <v>112</v>
      </c>
      <c r="L559" s="173">
        <f t="shared" si="52"/>
        <v>6.4</v>
      </c>
      <c r="M559" s="173">
        <f t="shared" si="53"/>
        <v>6.4</v>
      </c>
    </row>
    <row r="560" spans="1:13" hidden="1" x14ac:dyDescent="0.2">
      <c r="A560" s="135" t="s">
        <v>544</v>
      </c>
      <c r="B560" s="136">
        <v>44273</v>
      </c>
      <c r="C560" s="135" t="s">
        <v>545</v>
      </c>
      <c r="D560" s="273" t="s">
        <v>455</v>
      </c>
      <c r="E560" s="135" t="str">
        <f t="shared" si="48"/>
        <v>Sven</v>
      </c>
      <c r="F560" s="135" t="str">
        <f t="shared" si="49"/>
        <v>Welzig</v>
      </c>
      <c r="G560" s="135" t="str">
        <f t="shared" si="50"/>
        <v>Men U/16</v>
      </c>
      <c r="H560" s="135" t="str">
        <f t="shared" si="51"/>
        <v>Atlantic Angling Club</v>
      </c>
      <c r="I560" s="174"/>
      <c r="J560" s="172" t="s">
        <v>376</v>
      </c>
      <c r="K560" s="174">
        <v>119</v>
      </c>
      <c r="L560" s="173">
        <f t="shared" si="52"/>
        <v>7.9</v>
      </c>
      <c r="M560" s="173">
        <f t="shared" si="53"/>
        <v>7.9</v>
      </c>
    </row>
    <row r="561" spans="1:13" hidden="1" x14ac:dyDescent="0.2">
      <c r="A561" s="135" t="s">
        <v>571</v>
      </c>
      <c r="B561" s="136">
        <v>44274</v>
      </c>
      <c r="C561" s="135" t="s">
        <v>572</v>
      </c>
      <c r="D561" s="251" t="s">
        <v>261</v>
      </c>
      <c r="E561" s="135" t="str">
        <f t="shared" si="48"/>
        <v>Heiko</v>
      </c>
      <c r="F561" s="135" t="str">
        <f t="shared" si="49"/>
        <v>Doll</v>
      </c>
      <c r="G561" s="135" t="str">
        <f t="shared" si="50"/>
        <v>Men Seniors</v>
      </c>
      <c r="H561" s="135" t="str">
        <f t="shared" si="51"/>
        <v>Okahandja</v>
      </c>
      <c r="I561" s="174"/>
      <c r="J561" s="174" t="s">
        <v>377</v>
      </c>
      <c r="K561" s="174">
        <v>117</v>
      </c>
      <c r="L561" s="173">
        <f t="shared" si="52"/>
        <v>6.4</v>
      </c>
      <c r="M561" s="173">
        <f t="shared" si="53"/>
        <v>6.4</v>
      </c>
    </row>
    <row r="562" spans="1:13" hidden="1" x14ac:dyDescent="0.2">
      <c r="A562" s="135" t="s">
        <v>573</v>
      </c>
      <c r="B562" s="136">
        <v>44275</v>
      </c>
      <c r="C562" s="135" t="s">
        <v>574</v>
      </c>
      <c r="D562" s="251" t="s">
        <v>219</v>
      </c>
      <c r="E562" s="135" t="str">
        <f t="shared" si="48"/>
        <v>Leon</v>
      </c>
      <c r="F562" s="135" t="str">
        <f t="shared" si="49"/>
        <v>Krauze</v>
      </c>
      <c r="G562" s="135" t="str">
        <f t="shared" si="50"/>
        <v>Men Seniors</v>
      </c>
      <c r="H562" s="135" t="str">
        <f t="shared" si="51"/>
        <v>Henties Bay</v>
      </c>
      <c r="I562" s="174"/>
      <c r="J562" s="174" t="s">
        <v>377</v>
      </c>
      <c r="K562" s="174">
        <v>117</v>
      </c>
      <c r="L562" s="173">
        <f t="shared" si="52"/>
        <v>6.4</v>
      </c>
      <c r="M562" s="173">
        <f t="shared" si="53"/>
        <v>6.4</v>
      </c>
    </row>
    <row r="563" spans="1:13" ht="13.5" hidden="1" customHeight="1" x14ac:dyDescent="0.25">
      <c r="A563" s="135" t="s">
        <v>544</v>
      </c>
      <c r="B563" s="136">
        <v>44273</v>
      </c>
      <c r="C563" s="135" t="s">
        <v>545</v>
      </c>
      <c r="D563" s="272" t="s">
        <v>263</v>
      </c>
      <c r="E563" s="135" t="str">
        <f t="shared" si="48"/>
        <v>Henri</v>
      </c>
      <c r="F563" s="135" t="str">
        <f t="shared" si="49"/>
        <v>Snyman</v>
      </c>
      <c r="G563" s="135" t="str">
        <f t="shared" si="50"/>
        <v>Men Seniors</v>
      </c>
      <c r="H563" s="135" t="str">
        <f t="shared" si="51"/>
        <v>Penguin</v>
      </c>
      <c r="I563" s="174"/>
      <c r="J563" s="174" t="s">
        <v>377</v>
      </c>
      <c r="K563" s="174">
        <v>116</v>
      </c>
      <c r="L563" s="173">
        <f t="shared" si="52"/>
        <v>6.2</v>
      </c>
      <c r="M563" s="173">
        <f t="shared" si="53"/>
        <v>6.2</v>
      </c>
    </row>
    <row r="564" spans="1:13" ht="13.5" hidden="1" customHeight="1" x14ac:dyDescent="0.25">
      <c r="A564" s="135" t="s">
        <v>544</v>
      </c>
      <c r="B564" s="136">
        <v>44273</v>
      </c>
      <c r="C564" s="135" t="s">
        <v>545</v>
      </c>
      <c r="D564" s="272" t="s">
        <v>283</v>
      </c>
      <c r="E564" s="135" t="str">
        <f t="shared" si="48"/>
        <v>Rudi</v>
      </c>
      <c r="F564" s="135" t="str">
        <f t="shared" si="49"/>
        <v>Swartz</v>
      </c>
      <c r="G564" s="135" t="str">
        <f t="shared" si="50"/>
        <v>Men Seniors</v>
      </c>
      <c r="H564" s="135" t="str">
        <f t="shared" si="51"/>
        <v>Mako</v>
      </c>
      <c r="I564" s="174"/>
      <c r="J564" s="174" t="s">
        <v>377</v>
      </c>
      <c r="K564" s="174">
        <v>116</v>
      </c>
      <c r="L564" s="173">
        <f t="shared" si="52"/>
        <v>6.2</v>
      </c>
      <c r="M564" s="173">
        <f t="shared" si="53"/>
        <v>6.2</v>
      </c>
    </row>
    <row r="565" spans="1:13" hidden="1" x14ac:dyDescent="0.2">
      <c r="A565" s="135" t="s">
        <v>544</v>
      </c>
      <c r="B565" s="136">
        <v>44273</v>
      </c>
      <c r="C565" s="135" t="s">
        <v>545</v>
      </c>
      <c r="D565" s="251" t="s">
        <v>331</v>
      </c>
      <c r="E565" s="135" t="str">
        <f t="shared" si="48"/>
        <v>Flippie</v>
      </c>
      <c r="F565" s="135" t="str">
        <f t="shared" si="49"/>
        <v>Scheepers</v>
      </c>
      <c r="G565" s="135" t="str">
        <f t="shared" si="50"/>
        <v>Men Seniors</v>
      </c>
      <c r="H565" s="135" t="str">
        <f t="shared" si="51"/>
        <v>Walvis Bay</v>
      </c>
      <c r="I565" s="174"/>
      <c r="J565" s="174" t="s">
        <v>377</v>
      </c>
      <c r="K565" s="174">
        <v>116</v>
      </c>
      <c r="L565" s="173">
        <f t="shared" si="52"/>
        <v>6.2</v>
      </c>
      <c r="M565" s="173">
        <f t="shared" si="53"/>
        <v>6.2</v>
      </c>
    </row>
    <row r="566" spans="1:13" hidden="1" x14ac:dyDescent="0.2">
      <c r="A566" s="135" t="s">
        <v>571</v>
      </c>
      <c r="B566" s="136">
        <v>44274</v>
      </c>
      <c r="C566" s="135" t="s">
        <v>572</v>
      </c>
      <c r="D566" s="251" t="s">
        <v>205</v>
      </c>
      <c r="E566" s="135" t="str">
        <f t="shared" si="48"/>
        <v>Nico</v>
      </c>
      <c r="F566" s="135" t="str">
        <f t="shared" si="49"/>
        <v>Kotze</v>
      </c>
      <c r="G566" s="135" t="str">
        <f t="shared" si="50"/>
        <v>Men Seniors</v>
      </c>
      <c r="H566" s="135" t="str">
        <f t="shared" si="51"/>
        <v>Penguin</v>
      </c>
      <c r="I566" s="174"/>
      <c r="J566" s="172" t="s">
        <v>377</v>
      </c>
      <c r="K566" s="174">
        <v>116</v>
      </c>
      <c r="L566" s="173">
        <f t="shared" si="52"/>
        <v>6.2</v>
      </c>
      <c r="M566" s="173">
        <f t="shared" si="53"/>
        <v>6.2</v>
      </c>
    </row>
    <row r="567" spans="1:13" ht="13.5" hidden="1" customHeight="1" x14ac:dyDescent="0.2">
      <c r="A567" s="135" t="s">
        <v>544</v>
      </c>
      <c r="B567" s="136">
        <v>44273</v>
      </c>
      <c r="C567" s="135" t="s">
        <v>545</v>
      </c>
      <c r="D567" s="273" t="s">
        <v>242</v>
      </c>
      <c r="E567" s="135" t="str">
        <f t="shared" si="48"/>
        <v>Hennie</v>
      </c>
      <c r="F567" s="135" t="str">
        <f t="shared" si="49"/>
        <v>Roets</v>
      </c>
      <c r="G567" s="135" t="str">
        <f t="shared" si="50"/>
        <v>Men Seniors</v>
      </c>
      <c r="H567" s="135" t="str">
        <f t="shared" si="51"/>
        <v>Atlantic Angling Club</v>
      </c>
      <c r="I567" s="174"/>
      <c r="J567" s="172" t="s">
        <v>376</v>
      </c>
      <c r="K567" s="174">
        <v>111</v>
      </c>
      <c r="L567" s="173">
        <f t="shared" si="52"/>
        <v>6.2</v>
      </c>
      <c r="M567" s="173">
        <f t="shared" si="53"/>
        <v>6.2</v>
      </c>
    </row>
    <row r="568" spans="1:13" hidden="1" x14ac:dyDescent="0.2">
      <c r="A568" s="135" t="s">
        <v>544</v>
      </c>
      <c r="B568" s="136">
        <v>44273</v>
      </c>
      <c r="C568" s="135" t="s">
        <v>545</v>
      </c>
      <c r="D568" s="273" t="s">
        <v>222</v>
      </c>
      <c r="E568" s="135" t="str">
        <f t="shared" si="48"/>
        <v>Alec</v>
      </c>
      <c r="F568" s="135" t="str">
        <f t="shared" si="49"/>
        <v>Landers</v>
      </c>
      <c r="G568" s="135" t="str">
        <f t="shared" si="50"/>
        <v>Men Seniors</v>
      </c>
      <c r="H568" s="135" t="str">
        <f t="shared" si="51"/>
        <v>Orca Angling Club</v>
      </c>
      <c r="I568" s="174"/>
      <c r="J568" s="172" t="s">
        <v>376</v>
      </c>
      <c r="K568" s="174">
        <v>111</v>
      </c>
      <c r="L568" s="173">
        <f t="shared" si="52"/>
        <v>6.2</v>
      </c>
      <c r="M568" s="173">
        <f t="shared" si="53"/>
        <v>6.2</v>
      </c>
    </row>
    <row r="569" spans="1:13" ht="13.5" hidden="1" customHeight="1" x14ac:dyDescent="0.25">
      <c r="A569" s="135" t="s">
        <v>544</v>
      </c>
      <c r="B569" s="136">
        <v>44273</v>
      </c>
      <c r="C569" s="135" t="s">
        <v>545</v>
      </c>
      <c r="D569" s="272" t="s">
        <v>412</v>
      </c>
      <c r="E569" s="135" t="str">
        <f t="shared" si="48"/>
        <v>Johannes</v>
      </c>
      <c r="F569" s="135" t="str">
        <f t="shared" si="49"/>
        <v>Kotze</v>
      </c>
      <c r="G569" s="135" t="str">
        <f t="shared" si="50"/>
        <v>Men Seniors</v>
      </c>
      <c r="H569" s="135" t="str">
        <f t="shared" si="51"/>
        <v>Okahandja</v>
      </c>
      <c r="I569" s="174"/>
      <c r="J569" s="174" t="s">
        <v>376</v>
      </c>
      <c r="K569" s="174">
        <v>111</v>
      </c>
      <c r="L569" s="173">
        <f t="shared" si="52"/>
        <v>6.2</v>
      </c>
      <c r="M569" s="173">
        <f t="shared" si="53"/>
        <v>6.2</v>
      </c>
    </row>
    <row r="570" spans="1:13" hidden="1" x14ac:dyDescent="0.2">
      <c r="A570" s="135" t="s">
        <v>544</v>
      </c>
      <c r="B570" s="136">
        <v>44273</v>
      </c>
      <c r="C570" s="135" t="s">
        <v>545</v>
      </c>
      <c r="D570" s="251" t="s">
        <v>254</v>
      </c>
      <c r="E570" s="135" t="str">
        <f t="shared" si="48"/>
        <v>Louis</v>
      </c>
      <c r="F570" s="135" t="str">
        <f t="shared" si="49"/>
        <v>Fenaux</v>
      </c>
      <c r="G570" s="135" t="str">
        <f t="shared" si="50"/>
        <v>Men Seniors</v>
      </c>
      <c r="H570" s="135" t="str">
        <f t="shared" si="51"/>
        <v>Henties Bay</v>
      </c>
      <c r="I570" s="174"/>
      <c r="J570" s="172" t="s">
        <v>376</v>
      </c>
      <c r="K570" s="174">
        <v>111</v>
      </c>
      <c r="L570" s="173">
        <f t="shared" si="52"/>
        <v>6.2</v>
      </c>
      <c r="M570" s="173">
        <f t="shared" si="53"/>
        <v>6.2</v>
      </c>
    </row>
    <row r="571" spans="1:13" hidden="1" x14ac:dyDescent="0.2">
      <c r="A571" s="135" t="s">
        <v>571</v>
      </c>
      <c r="B571" s="136">
        <v>44274</v>
      </c>
      <c r="C571" s="135" t="s">
        <v>572</v>
      </c>
      <c r="D571" s="251" t="s">
        <v>245</v>
      </c>
      <c r="E571" s="135" t="str">
        <f t="shared" si="48"/>
        <v>Stephan</v>
      </c>
      <c r="F571" s="135" t="str">
        <f t="shared" si="49"/>
        <v>Swanepoel</v>
      </c>
      <c r="G571" s="135" t="str">
        <f t="shared" si="50"/>
        <v>Men Seniors</v>
      </c>
      <c r="H571" s="135" t="str">
        <f t="shared" si="51"/>
        <v>Namib Park</v>
      </c>
      <c r="I571" s="174"/>
      <c r="J571" s="174" t="s">
        <v>376</v>
      </c>
      <c r="K571" s="174">
        <v>111</v>
      </c>
      <c r="L571" s="173">
        <f t="shared" si="52"/>
        <v>6.2</v>
      </c>
      <c r="M571" s="173">
        <f t="shared" si="53"/>
        <v>6.2</v>
      </c>
    </row>
    <row r="572" spans="1:13" hidden="1" x14ac:dyDescent="0.2">
      <c r="A572" s="135" t="s">
        <v>571</v>
      </c>
      <c r="B572" s="136">
        <v>44274</v>
      </c>
      <c r="C572" s="135" t="s">
        <v>572</v>
      </c>
      <c r="D572" s="251" t="s">
        <v>412</v>
      </c>
      <c r="E572" s="135" t="str">
        <f t="shared" si="48"/>
        <v>Johannes</v>
      </c>
      <c r="F572" s="135" t="str">
        <f t="shared" si="49"/>
        <v>Kotze</v>
      </c>
      <c r="G572" s="135" t="str">
        <f t="shared" si="50"/>
        <v>Men Seniors</v>
      </c>
      <c r="H572" s="135" t="str">
        <f t="shared" si="51"/>
        <v>Okahandja</v>
      </c>
      <c r="I572" s="174"/>
      <c r="J572" s="174" t="s">
        <v>376</v>
      </c>
      <c r="K572" s="174">
        <v>111</v>
      </c>
      <c r="L572" s="173">
        <f t="shared" si="52"/>
        <v>6.2</v>
      </c>
      <c r="M572" s="173">
        <f t="shared" si="53"/>
        <v>6.2</v>
      </c>
    </row>
    <row r="573" spans="1:13" hidden="1" x14ac:dyDescent="0.2">
      <c r="A573" s="135" t="s">
        <v>573</v>
      </c>
      <c r="B573" s="136">
        <v>44275</v>
      </c>
      <c r="C573" s="135" t="s">
        <v>574</v>
      </c>
      <c r="D573" s="251" t="s">
        <v>232</v>
      </c>
      <c r="E573" s="135" t="str">
        <f t="shared" si="48"/>
        <v>Tertius</v>
      </c>
      <c r="F573" s="135" t="str">
        <f t="shared" si="49"/>
        <v>Potgieter</v>
      </c>
      <c r="G573" s="135" t="str">
        <f t="shared" si="50"/>
        <v>Men Seniors</v>
      </c>
      <c r="H573" s="135" t="str">
        <f t="shared" si="51"/>
        <v>Seagull Angling Club Inland</v>
      </c>
      <c r="I573" s="174"/>
      <c r="J573" s="172" t="s">
        <v>376</v>
      </c>
      <c r="K573" s="174">
        <v>111</v>
      </c>
      <c r="L573" s="173">
        <f t="shared" si="52"/>
        <v>6.2</v>
      </c>
      <c r="M573" s="173">
        <f t="shared" si="53"/>
        <v>6.2</v>
      </c>
    </row>
    <row r="574" spans="1:13" hidden="1" x14ac:dyDescent="0.2">
      <c r="A574" s="135" t="s">
        <v>573</v>
      </c>
      <c r="B574" s="136">
        <v>44275</v>
      </c>
      <c r="C574" s="135" t="s">
        <v>574</v>
      </c>
      <c r="D574" s="251" t="s">
        <v>453</v>
      </c>
      <c r="E574" s="135" t="str">
        <f t="shared" si="48"/>
        <v>Brandon</v>
      </c>
      <c r="F574" s="135" t="str">
        <f t="shared" si="49"/>
        <v>Grane</v>
      </c>
      <c r="G574" s="135" t="str">
        <f t="shared" si="50"/>
        <v>Men U/21</v>
      </c>
      <c r="H574" s="135" t="str">
        <f t="shared" si="51"/>
        <v>Walvis Bay</v>
      </c>
      <c r="I574" s="174"/>
      <c r="J574" s="172" t="s">
        <v>376</v>
      </c>
      <c r="K574" s="174">
        <v>110</v>
      </c>
      <c r="L574" s="173">
        <f t="shared" si="52"/>
        <v>6</v>
      </c>
      <c r="M574" s="173">
        <f t="shared" si="53"/>
        <v>6</v>
      </c>
    </row>
    <row r="575" spans="1:13" hidden="1" x14ac:dyDescent="0.2">
      <c r="A575" s="135" t="s">
        <v>573</v>
      </c>
      <c r="B575" s="136">
        <v>44275</v>
      </c>
      <c r="C575" s="135" t="s">
        <v>574</v>
      </c>
      <c r="D575" s="251" t="s">
        <v>323</v>
      </c>
      <c r="E575" s="135" t="str">
        <f t="shared" si="48"/>
        <v>Lourens</v>
      </c>
      <c r="F575" s="135" t="str">
        <f t="shared" si="49"/>
        <v>Fourie</v>
      </c>
      <c r="G575" s="135" t="str">
        <f t="shared" si="50"/>
        <v>Men Seniors</v>
      </c>
      <c r="H575" s="135" t="str">
        <f t="shared" si="51"/>
        <v>Henties Bay</v>
      </c>
      <c r="I575" s="174"/>
      <c r="J575" s="174" t="s">
        <v>376</v>
      </c>
      <c r="K575" s="174">
        <v>111</v>
      </c>
      <c r="L575" s="173">
        <f t="shared" si="52"/>
        <v>6.2</v>
      </c>
      <c r="M575" s="173">
        <f t="shared" si="53"/>
        <v>6.2</v>
      </c>
    </row>
    <row r="576" spans="1:13" hidden="1" x14ac:dyDescent="0.2">
      <c r="A576" s="135" t="s">
        <v>573</v>
      </c>
      <c r="B576" s="136">
        <v>44275</v>
      </c>
      <c r="C576" s="135" t="s">
        <v>574</v>
      </c>
      <c r="D576" s="251" t="s">
        <v>229</v>
      </c>
      <c r="E576" s="135" t="str">
        <f t="shared" si="48"/>
        <v>Burger</v>
      </c>
      <c r="F576" s="135" t="str">
        <f t="shared" si="49"/>
        <v>Van Taak</v>
      </c>
      <c r="G576" s="135" t="str">
        <f t="shared" si="50"/>
        <v>Men Seniors</v>
      </c>
      <c r="H576" s="135" t="str">
        <f t="shared" si="51"/>
        <v>Steenbras</v>
      </c>
      <c r="I576" s="174"/>
      <c r="J576" s="174" t="s">
        <v>376</v>
      </c>
      <c r="K576" s="174">
        <v>111</v>
      </c>
      <c r="L576" s="173">
        <f t="shared" si="52"/>
        <v>6.2</v>
      </c>
      <c r="M576" s="173">
        <f t="shared" si="53"/>
        <v>6.2</v>
      </c>
    </row>
    <row r="577" spans="1:13" hidden="1" x14ac:dyDescent="0.2">
      <c r="A577" s="135" t="s">
        <v>573</v>
      </c>
      <c r="B577" s="136">
        <v>44275</v>
      </c>
      <c r="C577" s="135" t="s">
        <v>574</v>
      </c>
      <c r="D577" s="251" t="s">
        <v>449</v>
      </c>
      <c r="E577" s="135" t="str">
        <f t="shared" si="48"/>
        <v>Wikus</v>
      </c>
      <c r="F577" s="135" t="str">
        <f t="shared" si="49"/>
        <v>Viljoen</v>
      </c>
      <c r="G577" s="135" t="str">
        <f t="shared" si="50"/>
        <v>Men Seniors</v>
      </c>
      <c r="H577" s="135" t="str">
        <f t="shared" si="51"/>
        <v>Steenbras</v>
      </c>
      <c r="I577" s="174"/>
      <c r="J577" s="174" t="s">
        <v>354</v>
      </c>
      <c r="K577" s="174">
        <v>70</v>
      </c>
      <c r="L577" s="173">
        <f t="shared" si="52"/>
        <v>6.2</v>
      </c>
      <c r="M577" s="173">
        <f t="shared" si="53"/>
        <v>6.2</v>
      </c>
    </row>
    <row r="578" spans="1:13" ht="13.5" hidden="1" customHeight="1" x14ac:dyDescent="0.25">
      <c r="A578" s="135" t="s">
        <v>544</v>
      </c>
      <c r="B578" s="136">
        <v>44273</v>
      </c>
      <c r="C578" s="135" t="s">
        <v>545</v>
      </c>
      <c r="D578" s="272" t="s">
        <v>414</v>
      </c>
      <c r="E578" s="135" t="str">
        <f t="shared" ref="E578:E641" si="54">IF(D578="","",VLOOKUP(D578,Master,3,FALSE))</f>
        <v>Allen</v>
      </c>
      <c r="F578" s="135" t="str">
        <f t="shared" ref="F578:F641" si="55">IF(D578="","",VLOOKUP(D578,Master,4,FALSE))</f>
        <v>Langenstrassen</v>
      </c>
      <c r="G578" s="135" t="str">
        <f t="shared" ref="G578:G641" si="56">IF(D578="","",VLOOKUP(D578,Master,5,FALSE))</f>
        <v>Men Seniors</v>
      </c>
      <c r="H578" s="135" t="str">
        <f t="shared" ref="H578:H641" si="57">IF(D578="","",VLOOKUP(D578,Master,2,FALSE))</f>
        <v>Penguin</v>
      </c>
      <c r="I578" s="174"/>
      <c r="J578" s="172" t="s">
        <v>377</v>
      </c>
      <c r="K578" s="174">
        <v>115</v>
      </c>
      <c r="L578" s="173">
        <f t="shared" ref="L578:L641" si="58">IF(K578="","",IF(I578="",ROUND(HLOOKUP(J578,kgList,K578,FALSE),1),ROUND(HLOOKUP(I578,kgList,K578,FALSE),1)))</f>
        <v>6</v>
      </c>
      <c r="M578" s="173">
        <f t="shared" ref="M578:M641" si="59">IF(L578="","",IF(COUNTA(I578:J578)&gt;1,"Edible or Inedible",IF(COUNTA(I578)=1,L578*1,IF(COUNTA(J578)=1,L578*1,"ERROR"))))</f>
        <v>6</v>
      </c>
    </row>
    <row r="579" spans="1:13" ht="13.5" hidden="1" customHeight="1" x14ac:dyDescent="0.25">
      <c r="A579" s="135" t="s">
        <v>544</v>
      </c>
      <c r="B579" s="136">
        <v>44273</v>
      </c>
      <c r="C579" s="135" t="s">
        <v>545</v>
      </c>
      <c r="D579" s="272" t="s">
        <v>260</v>
      </c>
      <c r="E579" s="135" t="str">
        <f t="shared" si="54"/>
        <v>Grant</v>
      </c>
      <c r="F579" s="135" t="str">
        <f t="shared" si="55"/>
        <v>Knight</v>
      </c>
      <c r="G579" s="135" t="str">
        <f t="shared" si="56"/>
        <v>Men Seniors</v>
      </c>
      <c r="H579" s="135" t="str">
        <f t="shared" si="57"/>
        <v>Penguin</v>
      </c>
      <c r="I579" s="174"/>
      <c r="J579" s="172" t="s">
        <v>377</v>
      </c>
      <c r="K579" s="174">
        <v>115</v>
      </c>
      <c r="L579" s="173">
        <f t="shared" si="58"/>
        <v>6</v>
      </c>
      <c r="M579" s="173">
        <f t="shared" si="59"/>
        <v>6</v>
      </c>
    </row>
    <row r="580" spans="1:13" hidden="1" x14ac:dyDescent="0.2">
      <c r="A580" s="135" t="s">
        <v>571</v>
      </c>
      <c r="B580" s="136">
        <v>44274</v>
      </c>
      <c r="C580" s="135" t="s">
        <v>572</v>
      </c>
      <c r="D580" s="251" t="s">
        <v>272</v>
      </c>
      <c r="E580" s="135" t="str">
        <f t="shared" si="54"/>
        <v xml:space="preserve">Andre-Louis </v>
      </c>
      <c r="F580" s="135" t="str">
        <f t="shared" si="55"/>
        <v>Stipp</v>
      </c>
      <c r="G580" s="135" t="str">
        <f t="shared" si="56"/>
        <v>Men Seniors/U21</v>
      </c>
      <c r="H580" s="135" t="str">
        <f t="shared" si="57"/>
        <v>Benguella</v>
      </c>
      <c r="I580" s="174"/>
      <c r="J580" s="172" t="s">
        <v>376</v>
      </c>
      <c r="K580" s="174">
        <v>110</v>
      </c>
      <c r="L580" s="173">
        <f t="shared" si="58"/>
        <v>6</v>
      </c>
      <c r="M580" s="173">
        <f t="shared" si="59"/>
        <v>6</v>
      </c>
    </row>
    <row r="581" spans="1:13" hidden="1" x14ac:dyDescent="0.2">
      <c r="A581" s="135" t="s">
        <v>571</v>
      </c>
      <c r="B581" s="136">
        <v>44274</v>
      </c>
      <c r="C581" s="135" t="s">
        <v>572</v>
      </c>
      <c r="D581" s="251" t="s">
        <v>241</v>
      </c>
      <c r="E581" s="135" t="str">
        <f t="shared" si="54"/>
        <v>Andre</v>
      </c>
      <c r="F581" s="135" t="str">
        <f t="shared" si="55"/>
        <v>Aggenbag</v>
      </c>
      <c r="G581" s="135" t="str">
        <f t="shared" si="56"/>
        <v>Men Seniors</v>
      </c>
      <c r="H581" s="135" t="str">
        <f t="shared" si="57"/>
        <v>Welwitschia</v>
      </c>
      <c r="I581" s="174"/>
      <c r="J581" s="172" t="s">
        <v>377</v>
      </c>
      <c r="K581" s="174">
        <v>115</v>
      </c>
      <c r="L581" s="173">
        <f t="shared" si="58"/>
        <v>6</v>
      </c>
      <c r="M581" s="173">
        <f t="shared" si="59"/>
        <v>6</v>
      </c>
    </row>
    <row r="582" spans="1:13" hidden="1" x14ac:dyDescent="0.2">
      <c r="A582" s="135" t="s">
        <v>571</v>
      </c>
      <c r="B582" s="136">
        <v>44274</v>
      </c>
      <c r="C582" s="135" t="s">
        <v>572</v>
      </c>
      <c r="D582" s="251" t="s">
        <v>219</v>
      </c>
      <c r="E582" s="135" t="str">
        <f t="shared" si="54"/>
        <v>Leon</v>
      </c>
      <c r="F582" s="135" t="str">
        <f t="shared" si="55"/>
        <v>Krauze</v>
      </c>
      <c r="G582" s="135" t="str">
        <f t="shared" si="56"/>
        <v>Men Seniors</v>
      </c>
      <c r="H582" s="135" t="str">
        <f t="shared" si="57"/>
        <v>Henties Bay</v>
      </c>
      <c r="I582" s="174"/>
      <c r="J582" s="172" t="s">
        <v>377</v>
      </c>
      <c r="K582" s="174">
        <v>115</v>
      </c>
      <c r="L582" s="173">
        <f t="shared" si="58"/>
        <v>6</v>
      </c>
      <c r="M582" s="173">
        <f t="shared" si="59"/>
        <v>6</v>
      </c>
    </row>
    <row r="583" spans="1:13" hidden="1" x14ac:dyDescent="0.2">
      <c r="A583" s="135" t="s">
        <v>571</v>
      </c>
      <c r="B583" s="136">
        <v>44274</v>
      </c>
      <c r="C583" s="135" t="s">
        <v>572</v>
      </c>
      <c r="D583" s="251" t="s">
        <v>256</v>
      </c>
      <c r="E583" s="135" t="str">
        <f t="shared" si="54"/>
        <v>Nadia</v>
      </c>
      <c r="F583" s="135" t="str">
        <f t="shared" si="55"/>
        <v>Steenkamp</v>
      </c>
      <c r="G583" s="135" t="str">
        <f t="shared" si="56"/>
        <v>Ladies Senior</v>
      </c>
      <c r="H583" s="135" t="str">
        <f t="shared" si="57"/>
        <v>Benguella</v>
      </c>
      <c r="I583" s="174"/>
      <c r="J583" s="174" t="s">
        <v>376</v>
      </c>
      <c r="K583" s="174">
        <v>116</v>
      </c>
      <c r="L583" s="173">
        <f t="shared" si="58"/>
        <v>7.2</v>
      </c>
      <c r="M583" s="173">
        <f t="shared" si="59"/>
        <v>7.2</v>
      </c>
    </row>
    <row r="584" spans="1:13" hidden="1" x14ac:dyDescent="0.2">
      <c r="A584" s="135" t="s">
        <v>571</v>
      </c>
      <c r="B584" s="136">
        <v>44274</v>
      </c>
      <c r="C584" s="135" t="s">
        <v>572</v>
      </c>
      <c r="D584" s="251" t="s">
        <v>450</v>
      </c>
      <c r="E584" s="135" t="str">
        <f t="shared" si="54"/>
        <v>Maryna</v>
      </c>
      <c r="F584" s="135" t="str">
        <f t="shared" si="55"/>
        <v>Viljoen</v>
      </c>
      <c r="G584" s="135" t="str">
        <f t="shared" si="56"/>
        <v>Ladies Senior</v>
      </c>
      <c r="H584" s="135" t="str">
        <f t="shared" si="57"/>
        <v>Steenbras</v>
      </c>
      <c r="I584" s="174"/>
      <c r="J584" s="172" t="s">
        <v>376</v>
      </c>
      <c r="K584" s="174">
        <v>116</v>
      </c>
      <c r="L584" s="173">
        <f t="shared" si="58"/>
        <v>7.2</v>
      </c>
      <c r="M584" s="173">
        <f t="shared" si="59"/>
        <v>7.2</v>
      </c>
    </row>
    <row r="585" spans="1:13" hidden="1" x14ac:dyDescent="0.2">
      <c r="A585" s="135" t="s">
        <v>544</v>
      </c>
      <c r="B585" s="136">
        <v>44273</v>
      </c>
      <c r="C585" s="135" t="s">
        <v>545</v>
      </c>
      <c r="D585" s="251" t="s">
        <v>230</v>
      </c>
      <c r="E585" s="135" t="str">
        <f t="shared" si="54"/>
        <v>Simen</v>
      </c>
      <c r="F585" s="135" t="str">
        <f t="shared" si="55"/>
        <v>Andersen</v>
      </c>
      <c r="G585" s="135" t="str">
        <f t="shared" si="56"/>
        <v>Men Seniors</v>
      </c>
      <c r="H585" s="135" t="str">
        <f t="shared" si="57"/>
        <v>Henties Bay</v>
      </c>
      <c r="I585" s="174"/>
      <c r="J585" s="172" t="s">
        <v>376</v>
      </c>
      <c r="K585" s="174">
        <v>110</v>
      </c>
      <c r="L585" s="173">
        <f t="shared" si="58"/>
        <v>6</v>
      </c>
      <c r="M585" s="173">
        <f t="shared" si="59"/>
        <v>6</v>
      </c>
    </row>
    <row r="586" spans="1:13" hidden="1" x14ac:dyDescent="0.2">
      <c r="A586" s="135" t="s">
        <v>544</v>
      </c>
      <c r="B586" s="136">
        <v>44273</v>
      </c>
      <c r="C586" s="135" t="s">
        <v>545</v>
      </c>
      <c r="D586" s="273" t="s">
        <v>429</v>
      </c>
      <c r="E586" s="135" t="str">
        <f t="shared" si="54"/>
        <v>Annelien</v>
      </c>
      <c r="F586" s="135" t="str">
        <f t="shared" si="55"/>
        <v>Langenstrassen</v>
      </c>
      <c r="G586" s="135" t="str">
        <f t="shared" si="56"/>
        <v>Ladies Senior</v>
      </c>
      <c r="H586" s="135" t="str">
        <f t="shared" si="57"/>
        <v>Penguin</v>
      </c>
      <c r="I586" s="174"/>
      <c r="J586" s="172" t="s">
        <v>376</v>
      </c>
      <c r="K586" s="174">
        <v>113</v>
      </c>
      <c r="L586" s="173">
        <f t="shared" si="58"/>
        <v>6.6</v>
      </c>
      <c r="M586" s="173">
        <f t="shared" si="59"/>
        <v>6.6</v>
      </c>
    </row>
    <row r="587" spans="1:13" hidden="1" x14ac:dyDescent="0.2">
      <c r="A587" s="135" t="s">
        <v>571</v>
      </c>
      <c r="B587" s="136">
        <v>44274</v>
      </c>
      <c r="C587" s="135" t="s">
        <v>572</v>
      </c>
      <c r="D587" s="251" t="s">
        <v>318</v>
      </c>
      <c r="E587" s="135" t="str">
        <f t="shared" si="54"/>
        <v>Rinus</v>
      </c>
      <c r="F587" s="135" t="str">
        <f t="shared" si="55"/>
        <v>Van Der Westhuizen</v>
      </c>
      <c r="G587" s="135" t="str">
        <f t="shared" si="56"/>
        <v>Men Seniors</v>
      </c>
      <c r="H587" s="135" t="str">
        <f t="shared" si="57"/>
        <v>Otjiwarongo</v>
      </c>
      <c r="I587" s="174"/>
      <c r="J587" s="172" t="s">
        <v>376</v>
      </c>
      <c r="K587" s="174">
        <v>110</v>
      </c>
      <c r="L587" s="173">
        <f t="shared" si="58"/>
        <v>6</v>
      </c>
      <c r="M587" s="173">
        <f t="shared" si="59"/>
        <v>6</v>
      </c>
    </row>
    <row r="588" spans="1:13" hidden="1" x14ac:dyDescent="0.2">
      <c r="A588" s="135" t="s">
        <v>571</v>
      </c>
      <c r="B588" s="136">
        <v>44274</v>
      </c>
      <c r="C588" s="135" t="s">
        <v>572</v>
      </c>
      <c r="D588" s="251" t="s">
        <v>237</v>
      </c>
      <c r="E588" s="135" t="str">
        <f t="shared" si="54"/>
        <v>Immo</v>
      </c>
      <c r="F588" s="135" t="str">
        <f t="shared" si="55"/>
        <v>Dresselhaus</v>
      </c>
      <c r="G588" s="135" t="str">
        <f t="shared" si="56"/>
        <v>Men Seniors</v>
      </c>
      <c r="H588" s="135" t="str">
        <f t="shared" si="57"/>
        <v>Orca Angling Club</v>
      </c>
      <c r="I588" s="174"/>
      <c r="J588" s="172" t="s">
        <v>376</v>
      </c>
      <c r="K588" s="174">
        <v>110</v>
      </c>
      <c r="L588" s="173">
        <f t="shared" si="58"/>
        <v>6</v>
      </c>
      <c r="M588" s="173">
        <f t="shared" si="59"/>
        <v>6</v>
      </c>
    </row>
    <row r="589" spans="1:13" hidden="1" x14ac:dyDescent="0.2">
      <c r="A589" s="135" t="s">
        <v>573</v>
      </c>
      <c r="B589" s="136">
        <v>44275</v>
      </c>
      <c r="C589" s="135" t="s">
        <v>574</v>
      </c>
      <c r="D589" s="251" t="s">
        <v>231</v>
      </c>
      <c r="E589" s="135" t="str">
        <f t="shared" si="54"/>
        <v>Werner</v>
      </c>
      <c r="F589" s="135" t="str">
        <f t="shared" si="55"/>
        <v>Van Riet</v>
      </c>
      <c r="G589" s="135" t="str">
        <f t="shared" si="56"/>
        <v>Men Seniors</v>
      </c>
      <c r="H589" s="135" t="str">
        <f t="shared" si="57"/>
        <v>Walvis Bay</v>
      </c>
      <c r="I589" s="174"/>
      <c r="J589" s="172" t="s">
        <v>376</v>
      </c>
      <c r="K589" s="174">
        <v>110</v>
      </c>
      <c r="L589" s="173">
        <f t="shared" si="58"/>
        <v>6</v>
      </c>
      <c r="M589" s="173">
        <f t="shared" si="59"/>
        <v>6</v>
      </c>
    </row>
    <row r="590" spans="1:13" hidden="1" x14ac:dyDescent="0.2">
      <c r="A590" s="135" t="s">
        <v>573</v>
      </c>
      <c r="B590" s="136">
        <v>44275</v>
      </c>
      <c r="C590" s="135" t="s">
        <v>574</v>
      </c>
      <c r="D590" s="251" t="s">
        <v>254</v>
      </c>
      <c r="E590" s="135" t="str">
        <f t="shared" si="54"/>
        <v>Louis</v>
      </c>
      <c r="F590" s="135" t="str">
        <f t="shared" si="55"/>
        <v>Fenaux</v>
      </c>
      <c r="G590" s="135" t="str">
        <f t="shared" si="56"/>
        <v>Men Seniors</v>
      </c>
      <c r="H590" s="135" t="str">
        <f t="shared" si="57"/>
        <v>Henties Bay</v>
      </c>
      <c r="I590" s="174"/>
      <c r="J590" s="172" t="s">
        <v>376</v>
      </c>
      <c r="K590" s="174">
        <v>110</v>
      </c>
      <c r="L590" s="173">
        <f t="shared" si="58"/>
        <v>6</v>
      </c>
      <c r="M590" s="173">
        <f t="shared" si="59"/>
        <v>6</v>
      </c>
    </row>
    <row r="591" spans="1:13" hidden="1" x14ac:dyDescent="0.2">
      <c r="A591" s="135" t="s">
        <v>573</v>
      </c>
      <c r="B591" s="136">
        <v>44275</v>
      </c>
      <c r="C591" s="135" t="s">
        <v>574</v>
      </c>
      <c r="D591" s="251" t="s">
        <v>303</v>
      </c>
      <c r="E591" s="135" t="str">
        <f t="shared" si="54"/>
        <v>Johan</v>
      </c>
      <c r="F591" s="135" t="str">
        <f t="shared" si="55"/>
        <v>Burger</v>
      </c>
      <c r="G591" s="135" t="str">
        <f t="shared" si="56"/>
        <v>Men Seniors</v>
      </c>
      <c r="H591" s="135" t="str">
        <f t="shared" si="57"/>
        <v>Henties Bay</v>
      </c>
      <c r="I591" s="174"/>
      <c r="J591" s="172" t="s">
        <v>403</v>
      </c>
      <c r="K591" s="174">
        <v>78</v>
      </c>
      <c r="L591" s="173">
        <f t="shared" si="58"/>
        <v>6</v>
      </c>
      <c r="M591" s="173">
        <f t="shared" si="59"/>
        <v>6</v>
      </c>
    </row>
    <row r="592" spans="1:13" hidden="1" x14ac:dyDescent="0.2">
      <c r="A592" s="135" t="s">
        <v>571</v>
      </c>
      <c r="B592" s="136">
        <v>44274</v>
      </c>
      <c r="C592" s="135" t="s">
        <v>572</v>
      </c>
      <c r="D592" s="251" t="s">
        <v>240</v>
      </c>
      <c r="E592" s="135" t="str">
        <f t="shared" si="54"/>
        <v>Pieter</v>
      </c>
      <c r="F592" s="135" t="str">
        <f t="shared" si="55"/>
        <v>Van Aarde</v>
      </c>
      <c r="G592" s="135" t="str">
        <f t="shared" si="56"/>
        <v>Men Seniors</v>
      </c>
      <c r="H592" s="135" t="str">
        <f t="shared" si="57"/>
        <v>Seagull Angling Club Coastal</v>
      </c>
      <c r="I592" s="174"/>
      <c r="J592" s="174" t="s">
        <v>377</v>
      </c>
      <c r="K592" s="174">
        <v>114</v>
      </c>
      <c r="L592" s="173">
        <f t="shared" si="58"/>
        <v>5.8</v>
      </c>
      <c r="M592" s="173">
        <f t="shared" si="59"/>
        <v>5.8</v>
      </c>
    </row>
    <row r="593" spans="1:13" hidden="1" x14ac:dyDescent="0.2">
      <c r="A593" s="135" t="s">
        <v>571</v>
      </c>
      <c r="B593" s="136">
        <v>44274</v>
      </c>
      <c r="C593" s="135" t="s">
        <v>572</v>
      </c>
      <c r="D593" s="251" t="s">
        <v>240</v>
      </c>
      <c r="E593" s="135" t="str">
        <f t="shared" si="54"/>
        <v>Pieter</v>
      </c>
      <c r="F593" s="135" t="str">
        <f t="shared" si="55"/>
        <v>Van Aarde</v>
      </c>
      <c r="G593" s="135" t="str">
        <f t="shared" si="56"/>
        <v>Men Seniors</v>
      </c>
      <c r="H593" s="135" t="str">
        <f t="shared" si="57"/>
        <v>Seagull Angling Club Coastal</v>
      </c>
      <c r="I593" s="174"/>
      <c r="J593" s="172" t="s">
        <v>377</v>
      </c>
      <c r="K593" s="174">
        <v>114</v>
      </c>
      <c r="L593" s="173">
        <f t="shared" si="58"/>
        <v>5.8</v>
      </c>
      <c r="M593" s="173">
        <f t="shared" si="59"/>
        <v>5.8</v>
      </c>
    </row>
    <row r="594" spans="1:13" hidden="1" x14ac:dyDescent="0.2">
      <c r="A594" s="135" t="s">
        <v>571</v>
      </c>
      <c r="B594" s="136">
        <v>44274</v>
      </c>
      <c r="C594" s="135" t="s">
        <v>572</v>
      </c>
      <c r="D594" s="251" t="s">
        <v>221</v>
      </c>
      <c r="E594" s="135" t="str">
        <f t="shared" si="54"/>
        <v>Sean</v>
      </c>
      <c r="F594" s="135" t="str">
        <f t="shared" si="55"/>
        <v>Van Den Heuvel</v>
      </c>
      <c r="G594" s="135" t="str">
        <f t="shared" si="56"/>
        <v>Men Seniors</v>
      </c>
      <c r="H594" s="135" t="str">
        <f t="shared" si="57"/>
        <v>Seagull Angling Club Inland</v>
      </c>
      <c r="I594" s="174"/>
      <c r="J594" s="172" t="s">
        <v>376</v>
      </c>
      <c r="K594" s="174">
        <v>109</v>
      </c>
      <c r="L594" s="173">
        <f t="shared" si="58"/>
        <v>5.8</v>
      </c>
      <c r="M594" s="173">
        <f t="shared" si="59"/>
        <v>5.8</v>
      </c>
    </row>
    <row r="595" spans="1:13" hidden="1" x14ac:dyDescent="0.2">
      <c r="A595" s="135" t="s">
        <v>573</v>
      </c>
      <c r="B595" s="136">
        <v>44275</v>
      </c>
      <c r="C595" s="135" t="s">
        <v>574</v>
      </c>
      <c r="D595" s="251" t="s">
        <v>249</v>
      </c>
      <c r="E595" s="135" t="str">
        <f t="shared" si="54"/>
        <v>Devon</v>
      </c>
      <c r="F595" s="135" t="str">
        <f t="shared" si="55"/>
        <v>Burger</v>
      </c>
      <c r="G595" s="135" t="str">
        <f t="shared" si="56"/>
        <v>Men U/16</v>
      </c>
      <c r="H595" s="135" t="str">
        <f t="shared" si="57"/>
        <v>Penguin</v>
      </c>
      <c r="I595" s="174"/>
      <c r="J595" s="172" t="s">
        <v>376</v>
      </c>
      <c r="K595" s="174">
        <v>118</v>
      </c>
      <c r="L595" s="173">
        <f t="shared" si="58"/>
        <v>7.6</v>
      </c>
      <c r="M595" s="173">
        <f t="shared" si="59"/>
        <v>7.6</v>
      </c>
    </row>
    <row r="596" spans="1:13" hidden="1" x14ac:dyDescent="0.2">
      <c r="A596" s="135" t="s">
        <v>571</v>
      </c>
      <c r="B596" s="136">
        <v>44274</v>
      </c>
      <c r="C596" s="135" t="s">
        <v>572</v>
      </c>
      <c r="D596" s="251" t="s">
        <v>257</v>
      </c>
      <c r="E596" s="135" t="str">
        <f t="shared" si="54"/>
        <v>Corne</v>
      </c>
      <c r="F596" s="135" t="str">
        <f t="shared" si="55"/>
        <v>Kruger</v>
      </c>
      <c r="G596" s="135" t="str">
        <f t="shared" si="56"/>
        <v>Men Seniors</v>
      </c>
      <c r="H596" s="135" t="str">
        <f t="shared" si="57"/>
        <v>Orca Angling Club</v>
      </c>
      <c r="I596" s="174"/>
      <c r="J596" s="172" t="s">
        <v>376</v>
      </c>
      <c r="K596" s="174">
        <v>109</v>
      </c>
      <c r="L596" s="173">
        <f t="shared" si="58"/>
        <v>5.8</v>
      </c>
      <c r="M596" s="173">
        <f t="shared" si="59"/>
        <v>5.8</v>
      </c>
    </row>
    <row r="597" spans="1:13" hidden="1" x14ac:dyDescent="0.2">
      <c r="A597" s="135" t="s">
        <v>571</v>
      </c>
      <c r="B597" s="136">
        <v>44274</v>
      </c>
      <c r="C597" s="135" t="s">
        <v>572</v>
      </c>
      <c r="D597" s="251" t="s">
        <v>255</v>
      </c>
      <c r="E597" s="135" t="str">
        <f t="shared" si="54"/>
        <v>Adri</v>
      </c>
      <c r="F597" s="135" t="str">
        <f t="shared" si="55"/>
        <v>Roets</v>
      </c>
      <c r="G597" s="135" t="str">
        <f t="shared" si="56"/>
        <v>Men Seniors</v>
      </c>
      <c r="H597" s="135" t="str">
        <f t="shared" si="57"/>
        <v>Atlantic Angling Club</v>
      </c>
      <c r="I597" s="174"/>
      <c r="J597" s="174" t="s">
        <v>376</v>
      </c>
      <c r="K597" s="174">
        <v>109</v>
      </c>
      <c r="L597" s="173">
        <f t="shared" si="58"/>
        <v>5.8</v>
      </c>
      <c r="M597" s="173">
        <f t="shared" si="59"/>
        <v>5.8</v>
      </c>
    </row>
    <row r="598" spans="1:13" hidden="1" x14ac:dyDescent="0.2">
      <c r="A598" s="135" t="s">
        <v>573</v>
      </c>
      <c r="B598" s="136">
        <v>44275</v>
      </c>
      <c r="C598" s="135" t="s">
        <v>574</v>
      </c>
      <c r="D598" s="251" t="s">
        <v>255</v>
      </c>
      <c r="E598" s="135" t="str">
        <f t="shared" si="54"/>
        <v>Adri</v>
      </c>
      <c r="F598" s="135" t="str">
        <f t="shared" si="55"/>
        <v>Roets</v>
      </c>
      <c r="G598" s="135" t="str">
        <f t="shared" si="56"/>
        <v>Men Seniors</v>
      </c>
      <c r="H598" s="135" t="str">
        <f t="shared" si="57"/>
        <v>Atlantic Angling Club</v>
      </c>
      <c r="I598" s="174"/>
      <c r="J598" s="174" t="s">
        <v>376</v>
      </c>
      <c r="K598" s="174">
        <v>109</v>
      </c>
      <c r="L598" s="173">
        <f t="shared" si="58"/>
        <v>5.8</v>
      </c>
      <c r="M598" s="173">
        <f t="shared" si="59"/>
        <v>5.8</v>
      </c>
    </row>
    <row r="599" spans="1:13" hidden="1" x14ac:dyDescent="0.2">
      <c r="A599" s="135" t="s">
        <v>573</v>
      </c>
      <c r="B599" s="136">
        <v>44275</v>
      </c>
      <c r="C599" s="135" t="s">
        <v>574</v>
      </c>
      <c r="D599" s="251" t="s">
        <v>206</v>
      </c>
      <c r="E599" s="135" t="str">
        <f t="shared" si="54"/>
        <v>Brian</v>
      </c>
      <c r="F599" s="135" t="str">
        <f t="shared" si="55"/>
        <v>Curtis</v>
      </c>
      <c r="G599" s="135" t="str">
        <f t="shared" si="56"/>
        <v>Men Seniors</v>
      </c>
      <c r="H599" s="135" t="str">
        <f t="shared" si="57"/>
        <v>Orca Angling Club</v>
      </c>
      <c r="I599" s="174"/>
      <c r="J599" s="172" t="s">
        <v>376</v>
      </c>
      <c r="K599" s="174">
        <v>109</v>
      </c>
      <c r="L599" s="173">
        <f t="shared" si="58"/>
        <v>5.8</v>
      </c>
      <c r="M599" s="173">
        <f t="shared" si="59"/>
        <v>5.8</v>
      </c>
    </row>
    <row r="600" spans="1:13" hidden="1" x14ac:dyDescent="0.2">
      <c r="A600" s="135" t="s">
        <v>573</v>
      </c>
      <c r="B600" s="136">
        <v>44275</v>
      </c>
      <c r="C600" s="135" t="s">
        <v>574</v>
      </c>
      <c r="D600" s="251" t="s">
        <v>232</v>
      </c>
      <c r="E600" s="135" t="str">
        <f t="shared" si="54"/>
        <v>Tertius</v>
      </c>
      <c r="F600" s="135" t="str">
        <f t="shared" si="55"/>
        <v>Potgieter</v>
      </c>
      <c r="G600" s="135" t="str">
        <f t="shared" si="56"/>
        <v>Men Seniors</v>
      </c>
      <c r="H600" s="135" t="str">
        <f t="shared" si="57"/>
        <v>Seagull Angling Club Inland</v>
      </c>
      <c r="I600" s="174"/>
      <c r="J600" s="172" t="s">
        <v>376</v>
      </c>
      <c r="K600" s="174">
        <v>109</v>
      </c>
      <c r="L600" s="173">
        <f t="shared" si="58"/>
        <v>5.8</v>
      </c>
      <c r="M600" s="173">
        <f t="shared" si="59"/>
        <v>5.8</v>
      </c>
    </row>
    <row r="601" spans="1:13" hidden="1" x14ac:dyDescent="0.2">
      <c r="A601" s="135" t="s">
        <v>573</v>
      </c>
      <c r="B601" s="136">
        <v>44275</v>
      </c>
      <c r="C601" s="135" t="s">
        <v>574</v>
      </c>
      <c r="D601" s="251" t="s">
        <v>210</v>
      </c>
      <c r="E601" s="135" t="str">
        <f t="shared" si="54"/>
        <v>Willem</v>
      </c>
      <c r="F601" s="135" t="str">
        <f t="shared" si="55"/>
        <v>Steyn</v>
      </c>
      <c r="G601" s="135" t="str">
        <f t="shared" si="56"/>
        <v>Men Seniors</v>
      </c>
      <c r="H601" s="135" t="str">
        <f t="shared" si="57"/>
        <v>Welwitschia</v>
      </c>
      <c r="I601" s="174"/>
      <c r="J601" s="172" t="s">
        <v>376</v>
      </c>
      <c r="K601" s="174">
        <v>109</v>
      </c>
      <c r="L601" s="173">
        <f t="shared" si="58"/>
        <v>5.8</v>
      </c>
      <c r="M601" s="173">
        <f t="shared" si="59"/>
        <v>5.8</v>
      </c>
    </row>
    <row r="602" spans="1:13" hidden="1" x14ac:dyDescent="0.2">
      <c r="A602" s="135" t="s">
        <v>571</v>
      </c>
      <c r="B602" s="136">
        <v>44274</v>
      </c>
      <c r="C602" s="135" t="s">
        <v>572</v>
      </c>
      <c r="D602" s="251" t="s">
        <v>244</v>
      </c>
      <c r="E602" s="135" t="str">
        <f t="shared" si="54"/>
        <v>Lindie</v>
      </c>
      <c r="F602" s="135" t="str">
        <f t="shared" si="55"/>
        <v>Krauze</v>
      </c>
      <c r="G602" s="135" t="str">
        <f t="shared" si="56"/>
        <v>Ladies Senior</v>
      </c>
      <c r="H602" s="135" t="str">
        <f t="shared" si="57"/>
        <v>Henties Bay</v>
      </c>
      <c r="I602" s="174"/>
      <c r="J602" s="172" t="s">
        <v>377</v>
      </c>
      <c r="K602" s="174">
        <v>116</v>
      </c>
      <c r="L602" s="173">
        <f t="shared" si="58"/>
        <v>6.2</v>
      </c>
      <c r="M602" s="173">
        <f t="shared" si="59"/>
        <v>6.2</v>
      </c>
    </row>
    <row r="603" spans="1:13" hidden="1" x14ac:dyDescent="0.2">
      <c r="A603" s="135" t="s">
        <v>573</v>
      </c>
      <c r="B603" s="136">
        <v>44275</v>
      </c>
      <c r="C603" s="135" t="s">
        <v>574</v>
      </c>
      <c r="D603" s="251" t="s">
        <v>260</v>
      </c>
      <c r="E603" s="135" t="str">
        <f t="shared" si="54"/>
        <v>Grant</v>
      </c>
      <c r="F603" s="135" t="str">
        <f t="shared" si="55"/>
        <v>Knight</v>
      </c>
      <c r="G603" s="135" t="str">
        <f t="shared" si="56"/>
        <v>Men Seniors</v>
      </c>
      <c r="H603" s="135" t="str">
        <f t="shared" si="57"/>
        <v>Penguin</v>
      </c>
      <c r="I603" s="174"/>
      <c r="J603" s="172" t="s">
        <v>377</v>
      </c>
      <c r="K603" s="174">
        <v>114</v>
      </c>
      <c r="L603" s="173">
        <f t="shared" si="58"/>
        <v>5.8</v>
      </c>
      <c r="M603" s="173">
        <f t="shared" si="59"/>
        <v>5.8</v>
      </c>
    </row>
    <row r="604" spans="1:13" hidden="1" x14ac:dyDescent="0.2">
      <c r="A604" s="135" t="s">
        <v>573</v>
      </c>
      <c r="B604" s="136">
        <v>44275</v>
      </c>
      <c r="C604" s="135" t="s">
        <v>574</v>
      </c>
      <c r="D604" s="251" t="s">
        <v>224</v>
      </c>
      <c r="E604" s="135" t="str">
        <f t="shared" si="54"/>
        <v>Chris</v>
      </c>
      <c r="F604" s="135" t="str">
        <f t="shared" si="55"/>
        <v>Feyerabend</v>
      </c>
      <c r="G604" s="135" t="str">
        <f t="shared" si="56"/>
        <v>Men Seniors</v>
      </c>
      <c r="H604" s="135" t="str">
        <f t="shared" si="57"/>
        <v>Otjiwarongo</v>
      </c>
      <c r="I604" s="174"/>
      <c r="J604" s="174" t="s">
        <v>403</v>
      </c>
      <c r="K604" s="174">
        <v>77</v>
      </c>
      <c r="L604" s="173">
        <f t="shared" si="58"/>
        <v>5.8</v>
      </c>
      <c r="M604" s="173">
        <f t="shared" si="59"/>
        <v>5.8</v>
      </c>
    </row>
    <row r="605" spans="1:13" ht="13.5" hidden="1" customHeight="1" x14ac:dyDescent="0.25">
      <c r="A605" s="135" t="s">
        <v>544</v>
      </c>
      <c r="B605" s="136">
        <v>44273</v>
      </c>
      <c r="C605" s="135" t="s">
        <v>545</v>
      </c>
      <c r="D605" s="272" t="s">
        <v>414</v>
      </c>
      <c r="E605" s="135" t="str">
        <f t="shared" si="54"/>
        <v>Allen</v>
      </c>
      <c r="F605" s="135" t="str">
        <f t="shared" si="55"/>
        <v>Langenstrassen</v>
      </c>
      <c r="G605" s="135" t="str">
        <f t="shared" si="56"/>
        <v>Men Seniors</v>
      </c>
      <c r="H605" s="135" t="str">
        <f t="shared" si="57"/>
        <v>Penguin</v>
      </c>
      <c r="I605" s="174"/>
      <c r="J605" s="172" t="s">
        <v>377</v>
      </c>
      <c r="K605" s="174">
        <v>113</v>
      </c>
      <c r="L605" s="173">
        <f t="shared" si="58"/>
        <v>5.7</v>
      </c>
      <c r="M605" s="173">
        <f t="shared" si="59"/>
        <v>5.7</v>
      </c>
    </row>
    <row r="606" spans="1:13" ht="13.5" hidden="1" customHeight="1" x14ac:dyDescent="0.25">
      <c r="A606" s="135" t="s">
        <v>544</v>
      </c>
      <c r="B606" s="136">
        <v>44273</v>
      </c>
      <c r="C606" s="135" t="s">
        <v>545</v>
      </c>
      <c r="D606" s="272" t="s">
        <v>450</v>
      </c>
      <c r="E606" s="135" t="str">
        <f t="shared" si="54"/>
        <v>Maryna</v>
      </c>
      <c r="F606" s="135" t="str">
        <f t="shared" si="55"/>
        <v>Viljoen</v>
      </c>
      <c r="G606" s="135" t="str">
        <f t="shared" si="56"/>
        <v>Ladies Senior</v>
      </c>
      <c r="H606" s="135" t="str">
        <f t="shared" si="57"/>
        <v>Steenbras</v>
      </c>
      <c r="I606" s="174"/>
      <c r="J606" s="172" t="s">
        <v>376</v>
      </c>
      <c r="K606" s="174">
        <v>111</v>
      </c>
      <c r="L606" s="173">
        <f t="shared" si="58"/>
        <v>6.2</v>
      </c>
      <c r="M606" s="173">
        <f t="shared" si="59"/>
        <v>6.2</v>
      </c>
    </row>
    <row r="607" spans="1:13" hidden="1" x14ac:dyDescent="0.2">
      <c r="A607" s="135" t="s">
        <v>573</v>
      </c>
      <c r="B607" s="136">
        <v>44275</v>
      </c>
      <c r="C607" s="135" t="s">
        <v>574</v>
      </c>
      <c r="D607" s="251" t="s">
        <v>269</v>
      </c>
      <c r="E607" s="135" t="str">
        <f t="shared" si="54"/>
        <v>Raymond</v>
      </c>
      <c r="F607" s="135" t="str">
        <f t="shared" si="55"/>
        <v>Duvenhage</v>
      </c>
      <c r="G607" s="135" t="str">
        <f t="shared" si="56"/>
        <v>Men Seniors</v>
      </c>
      <c r="H607" s="135" t="str">
        <f t="shared" si="57"/>
        <v>Walvis Bay</v>
      </c>
      <c r="I607" s="174"/>
      <c r="J607" s="174" t="s">
        <v>377</v>
      </c>
      <c r="K607" s="174">
        <v>113</v>
      </c>
      <c r="L607" s="173">
        <f t="shared" si="58"/>
        <v>5.7</v>
      </c>
      <c r="M607" s="173">
        <f t="shared" si="59"/>
        <v>5.7</v>
      </c>
    </row>
    <row r="608" spans="1:13" hidden="1" x14ac:dyDescent="0.2">
      <c r="A608" s="135" t="s">
        <v>571</v>
      </c>
      <c r="B608" s="136">
        <v>44274</v>
      </c>
      <c r="C608" s="135" t="s">
        <v>572</v>
      </c>
      <c r="D608" s="251" t="s">
        <v>224</v>
      </c>
      <c r="E608" s="135" t="str">
        <f t="shared" si="54"/>
        <v>Chris</v>
      </c>
      <c r="F608" s="135" t="str">
        <f t="shared" si="55"/>
        <v>Feyerabend</v>
      </c>
      <c r="G608" s="135" t="str">
        <f t="shared" si="56"/>
        <v>Men Seniors</v>
      </c>
      <c r="H608" s="135" t="str">
        <f t="shared" si="57"/>
        <v>Otjiwarongo</v>
      </c>
      <c r="I608" s="174"/>
      <c r="J608" s="174" t="s">
        <v>376</v>
      </c>
      <c r="K608" s="174">
        <v>108</v>
      </c>
      <c r="L608" s="173">
        <f t="shared" si="58"/>
        <v>5.6</v>
      </c>
      <c r="M608" s="173">
        <f t="shared" si="59"/>
        <v>5.6</v>
      </c>
    </row>
    <row r="609" spans="1:13" hidden="1" x14ac:dyDescent="0.2">
      <c r="A609" s="135" t="s">
        <v>571</v>
      </c>
      <c r="B609" s="136">
        <v>44274</v>
      </c>
      <c r="C609" s="135" t="s">
        <v>572</v>
      </c>
      <c r="D609" s="251" t="s">
        <v>205</v>
      </c>
      <c r="E609" s="135" t="str">
        <f t="shared" si="54"/>
        <v>Nico</v>
      </c>
      <c r="F609" s="135" t="str">
        <f t="shared" si="55"/>
        <v>Kotze</v>
      </c>
      <c r="G609" s="135" t="str">
        <f t="shared" si="56"/>
        <v>Men Seniors</v>
      </c>
      <c r="H609" s="135" t="str">
        <f t="shared" si="57"/>
        <v>Penguin</v>
      </c>
      <c r="I609" s="174"/>
      <c r="J609" s="174" t="s">
        <v>376</v>
      </c>
      <c r="K609" s="174">
        <v>108</v>
      </c>
      <c r="L609" s="173">
        <f t="shared" si="58"/>
        <v>5.6</v>
      </c>
      <c r="M609" s="173">
        <f t="shared" si="59"/>
        <v>5.6</v>
      </c>
    </row>
    <row r="610" spans="1:13" hidden="1" x14ac:dyDescent="0.2">
      <c r="A610" s="135" t="s">
        <v>571</v>
      </c>
      <c r="B610" s="136">
        <v>44274</v>
      </c>
      <c r="C610" s="135" t="s">
        <v>572</v>
      </c>
      <c r="D610" s="251" t="s">
        <v>275</v>
      </c>
      <c r="E610" s="135" t="str">
        <f t="shared" si="54"/>
        <v>Andries</v>
      </c>
      <c r="F610" s="135" t="str">
        <f t="shared" si="55"/>
        <v>Burger</v>
      </c>
      <c r="G610" s="135" t="str">
        <f t="shared" si="56"/>
        <v>Men Seniors</v>
      </c>
      <c r="H610" s="135" t="str">
        <f t="shared" si="57"/>
        <v>Atlantic Angling Club</v>
      </c>
      <c r="I610" s="174"/>
      <c r="J610" s="172" t="s">
        <v>376</v>
      </c>
      <c r="K610" s="174">
        <v>108</v>
      </c>
      <c r="L610" s="173">
        <f t="shared" si="58"/>
        <v>5.6</v>
      </c>
      <c r="M610" s="173">
        <f t="shared" si="59"/>
        <v>5.6</v>
      </c>
    </row>
    <row r="611" spans="1:13" hidden="1" x14ac:dyDescent="0.2">
      <c r="A611" s="135" t="s">
        <v>571</v>
      </c>
      <c r="B611" s="136">
        <v>44274</v>
      </c>
      <c r="C611" s="135" t="s">
        <v>572</v>
      </c>
      <c r="D611" s="251" t="s">
        <v>412</v>
      </c>
      <c r="E611" s="135" t="str">
        <f t="shared" si="54"/>
        <v>Johannes</v>
      </c>
      <c r="F611" s="135" t="str">
        <f t="shared" si="55"/>
        <v>Kotze</v>
      </c>
      <c r="G611" s="135" t="str">
        <f t="shared" si="56"/>
        <v>Men Seniors</v>
      </c>
      <c r="H611" s="135" t="str">
        <f t="shared" si="57"/>
        <v>Okahandja</v>
      </c>
      <c r="I611" s="174"/>
      <c r="J611" s="172" t="s">
        <v>376</v>
      </c>
      <c r="K611" s="174">
        <v>108</v>
      </c>
      <c r="L611" s="173">
        <f t="shared" si="58"/>
        <v>5.6</v>
      </c>
      <c r="M611" s="173">
        <f t="shared" si="59"/>
        <v>5.6</v>
      </c>
    </row>
    <row r="612" spans="1:13" hidden="1" x14ac:dyDescent="0.2">
      <c r="A612" s="135" t="s">
        <v>573</v>
      </c>
      <c r="B612" s="136">
        <v>44275</v>
      </c>
      <c r="C612" s="135" t="s">
        <v>574</v>
      </c>
      <c r="D612" s="251" t="s">
        <v>212</v>
      </c>
      <c r="E612" s="135" t="str">
        <f t="shared" si="54"/>
        <v>Morne</v>
      </c>
      <c r="F612" s="135" t="str">
        <f t="shared" si="55"/>
        <v>Horn</v>
      </c>
      <c r="G612" s="135" t="str">
        <f t="shared" si="56"/>
        <v>Men Seniors</v>
      </c>
      <c r="H612" s="135" t="str">
        <f t="shared" si="57"/>
        <v>Penguin</v>
      </c>
      <c r="I612" s="174"/>
      <c r="J612" s="172" t="s">
        <v>376</v>
      </c>
      <c r="K612" s="174">
        <v>108</v>
      </c>
      <c r="L612" s="173">
        <f t="shared" si="58"/>
        <v>5.6</v>
      </c>
      <c r="M612" s="173">
        <f t="shared" si="59"/>
        <v>5.6</v>
      </c>
    </row>
    <row r="613" spans="1:13" hidden="1" x14ac:dyDescent="0.2">
      <c r="A613" s="135" t="s">
        <v>573</v>
      </c>
      <c r="B613" s="136">
        <v>44275</v>
      </c>
      <c r="C613" s="135" t="s">
        <v>574</v>
      </c>
      <c r="D613" s="251" t="s">
        <v>318</v>
      </c>
      <c r="E613" s="135" t="str">
        <f t="shared" si="54"/>
        <v>Rinus</v>
      </c>
      <c r="F613" s="135" t="str">
        <f t="shared" si="55"/>
        <v>Van Der Westhuizen</v>
      </c>
      <c r="G613" s="135" t="str">
        <f t="shared" si="56"/>
        <v>Men Seniors</v>
      </c>
      <c r="H613" s="135" t="str">
        <f t="shared" si="57"/>
        <v>Otjiwarongo</v>
      </c>
      <c r="I613" s="174"/>
      <c r="J613" s="174" t="s">
        <v>376</v>
      </c>
      <c r="K613" s="174">
        <v>108</v>
      </c>
      <c r="L613" s="173">
        <f t="shared" si="58"/>
        <v>5.6</v>
      </c>
      <c r="M613" s="173">
        <f t="shared" si="59"/>
        <v>5.6</v>
      </c>
    </row>
    <row r="614" spans="1:13" hidden="1" x14ac:dyDescent="0.2">
      <c r="A614" s="135" t="s">
        <v>544</v>
      </c>
      <c r="B614" s="136">
        <v>44273</v>
      </c>
      <c r="C614" s="135" t="s">
        <v>545</v>
      </c>
      <c r="D614" s="273" t="s">
        <v>209</v>
      </c>
      <c r="E614" s="135" t="str">
        <f t="shared" si="54"/>
        <v>Roger</v>
      </c>
      <c r="F614" s="135" t="str">
        <f t="shared" si="55"/>
        <v>Boon</v>
      </c>
      <c r="G614" s="135" t="str">
        <f t="shared" si="56"/>
        <v>Men Seniors</v>
      </c>
      <c r="H614" s="135" t="str">
        <f t="shared" si="57"/>
        <v>Namib Park</v>
      </c>
      <c r="I614" s="174"/>
      <c r="J614" s="174" t="s">
        <v>377</v>
      </c>
      <c r="K614" s="174">
        <v>112</v>
      </c>
      <c r="L614" s="173">
        <f t="shared" si="58"/>
        <v>5.5</v>
      </c>
      <c r="M614" s="173">
        <f t="shared" si="59"/>
        <v>5.5</v>
      </c>
    </row>
    <row r="615" spans="1:13" ht="13.5" hidden="1" customHeight="1" x14ac:dyDescent="0.25">
      <c r="A615" s="135" t="s">
        <v>544</v>
      </c>
      <c r="B615" s="136">
        <v>44273</v>
      </c>
      <c r="C615" s="135" t="s">
        <v>545</v>
      </c>
      <c r="D615" s="272" t="s">
        <v>260</v>
      </c>
      <c r="E615" s="135" t="str">
        <f t="shared" si="54"/>
        <v>Grant</v>
      </c>
      <c r="F615" s="135" t="str">
        <f t="shared" si="55"/>
        <v>Knight</v>
      </c>
      <c r="G615" s="135" t="str">
        <f t="shared" si="56"/>
        <v>Men Seniors</v>
      </c>
      <c r="H615" s="135" t="str">
        <f t="shared" si="57"/>
        <v>Penguin</v>
      </c>
      <c r="I615" s="174"/>
      <c r="J615" s="174" t="s">
        <v>377</v>
      </c>
      <c r="K615" s="174">
        <v>112</v>
      </c>
      <c r="L615" s="173">
        <f t="shared" si="58"/>
        <v>5.5</v>
      </c>
      <c r="M615" s="173">
        <f t="shared" si="59"/>
        <v>5.5</v>
      </c>
    </row>
    <row r="616" spans="1:13" hidden="1" x14ac:dyDescent="0.2">
      <c r="A616" s="135" t="s">
        <v>544</v>
      </c>
      <c r="B616" s="136">
        <v>44273</v>
      </c>
      <c r="C616" s="135" t="s">
        <v>545</v>
      </c>
      <c r="D616" s="251" t="s">
        <v>269</v>
      </c>
      <c r="E616" s="135" t="str">
        <f t="shared" si="54"/>
        <v>Raymond</v>
      </c>
      <c r="F616" s="135" t="str">
        <f t="shared" si="55"/>
        <v>Duvenhage</v>
      </c>
      <c r="G616" s="135" t="str">
        <f t="shared" si="56"/>
        <v>Men Seniors</v>
      </c>
      <c r="H616" s="135" t="str">
        <f t="shared" si="57"/>
        <v>Walvis Bay</v>
      </c>
      <c r="I616" s="174"/>
      <c r="J616" s="174" t="s">
        <v>377</v>
      </c>
      <c r="K616" s="174">
        <v>112</v>
      </c>
      <c r="L616" s="173">
        <f t="shared" si="58"/>
        <v>5.5</v>
      </c>
      <c r="M616" s="173">
        <f t="shared" si="59"/>
        <v>5.5</v>
      </c>
    </row>
    <row r="617" spans="1:13" hidden="1" x14ac:dyDescent="0.2">
      <c r="A617" s="135" t="s">
        <v>573</v>
      </c>
      <c r="B617" s="136">
        <v>44275</v>
      </c>
      <c r="C617" s="135" t="s">
        <v>574</v>
      </c>
      <c r="D617" s="251" t="s">
        <v>258</v>
      </c>
      <c r="E617" s="135" t="str">
        <f t="shared" si="54"/>
        <v>Henning</v>
      </c>
      <c r="F617" s="135" t="str">
        <f t="shared" si="55"/>
        <v>Du Plessis</v>
      </c>
      <c r="G617" s="135" t="str">
        <f t="shared" si="56"/>
        <v>Men Seniors</v>
      </c>
      <c r="H617" s="135" t="str">
        <f t="shared" si="57"/>
        <v>Atlantic Angling Club</v>
      </c>
      <c r="I617" s="174"/>
      <c r="J617" s="174" t="s">
        <v>377</v>
      </c>
      <c r="K617" s="174">
        <v>112</v>
      </c>
      <c r="L617" s="173">
        <f t="shared" si="58"/>
        <v>5.5</v>
      </c>
      <c r="M617" s="173">
        <f t="shared" si="59"/>
        <v>5.5</v>
      </c>
    </row>
    <row r="618" spans="1:13" hidden="1" x14ac:dyDescent="0.2">
      <c r="A618" s="135" t="s">
        <v>544</v>
      </c>
      <c r="B618" s="136">
        <v>44273</v>
      </c>
      <c r="C618" s="135" t="s">
        <v>545</v>
      </c>
      <c r="D618" s="273" t="s">
        <v>475</v>
      </c>
      <c r="E618" s="135" t="str">
        <f t="shared" si="54"/>
        <v>Ryno</v>
      </c>
      <c r="F618" s="135" t="str">
        <f t="shared" si="55"/>
        <v>Enslin</v>
      </c>
      <c r="G618" s="135" t="str">
        <f t="shared" si="56"/>
        <v>Men Seniors</v>
      </c>
      <c r="H618" s="135" t="str">
        <f t="shared" si="57"/>
        <v>Namib Park</v>
      </c>
      <c r="I618" s="174"/>
      <c r="J618" s="174" t="s">
        <v>376</v>
      </c>
      <c r="K618" s="174">
        <v>107</v>
      </c>
      <c r="L618" s="173">
        <f t="shared" si="58"/>
        <v>5.5</v>
      </c>
      <c r="M618" s="173">
        <f t="shared" si="59"/>
        <v>5.5</v>
      </c>
    </row>
    <row r="619" spans="1:13" hidden="1" x14ac:dyDescent="0.2">
      <c r="A619" s="135" t="s">
        <v>544</v>
      </c>
      <c r="B619" s="136">
        <v>44273</v>
      </c>
      <c r="C619" s="135" t="s">
        <v>545</v>
      </c>
      <c r="D619" s="251" t="s">
        <v>431</v>
      </c>
      <c r="E619" s="135" t="str">
        <f t="shared" si="54"/>
        <v>Tiaan</v>
      </c>
      <c r="F619" s="135" t="str">
        <f t="shared" si="55"/>
        <v>Fourie</v>
      </c>
      <c r="G619" s="135" t="str">
        <f t="shared" si="56"/>
        <v>Men Seniors</v>
      </c>
      <c r="H619" s="135" t="str">
        <f t="shared" si="57"/>
        <v>Henties Bay</v>
      </c>
      <c r="I619" s="174"/>
      <c r="J619" s="172" t="s">
        <v>376</v>
      </c>
      <c r="K619" s="174">
        <v>107</v>
      </c>
      <c r="L619" s="173">
        <f t="shared" si="58"/>
        <v>5.5</v>
      </c>
      <c r="M619" s="173">
        <f t="shared" si="59"/>
        <v>5.5</v>
      </c>
    </row>
    <row r="620" spans="1:13" hidden="1" x14ac:dyDescent="0.2">
      <c r="A620" s="135" t="s">
        <v>573</v>
      </c>
      <c r="B620" s="136">
        <v>44275</v>
      </c>
      <c r="C620" s="135" t="s">
        <v>574</v>
      </c>
      <c r="D620" s="251" t="s">
        <v>260</v>
      </c>
      <c r="E620" s="135" t="str">
        <f t="shared" si="54"/>
        <v>Grant</v>
      </c>
      <c r="F620" s="135" t="str">
        <f t="shared" si="55"/>
        <v>Knight</v>
      </c>
      <c r="G620" s="135" t="str">
        <f t="shared" si="56"/>
        <v>Men Seniors</v>
      </c>
      <c r="H620" s="135" t="str">
        <f t="shared" si="57"/>
        <v>Penguin</v>
      </c>
      <c r="I620" s="174"/>
      <c r="J620" s="172" t="s">
        <v>376</v>
      </c>
      <c r="K620" s="174">
        <v>107</v>
      </c>
      <c r="L620" s="173">
        <f t="shared" si="58"/>
        <v>5.5</v>
      </c>
      <c r="M620" s="173">
        <f t="shared" si="59"/>
        <v>5.5</v>
      </c>
    </row>
    <row r="621" spans="1:13" hidden="1" x14ac:dyDescent="0.2">
      <c r="A621" s="135" t="s">
        <v>573</v>
      </c>
      <c r="B621" s="136">
        <v>44275</v>
      </c>
      <c r="C621" s="135" t="s">
        <v>574</v>
      </c>
      <c r="D621" s="251" t="s">
        <v>283</v>
      </c>
      <c r="E621" s="135" t="str">
        <f t="shared" si="54"/>
        <v>Rudi</v>
      </c>
      <c r="F621" s="135" t="str">
        <f t="shared" si="55"/>
        <v>Swartz</v>
      </c>
      <c r="G621" s="135" t="str">
        <f t="shared" si="56"/>
        <v>Men Seniors</v>
      </c>
      <c r="H621" s="135" t="str">
        <f t="shared" si="57"/>
        <v>Mako</v>
      </c>
      <c r="I621" s="174"/>
      <c r="J621" s="172" t="s">
        <v>376</v>
      </c>
      <c r="K621" s="174">
        <v>107</v>
      </c>
      <c r="L621" s="173">
        <f t="shared" si="58"/>
        <v>5.5</v>
      </c>
      <c r="M621" s="173">
        <f t="shared" si="59"/>
        <v>5.5</v>
      </c>
    </row>
    <row r="622" spans="1:13" hidden="1" x14ac:dyDescent="0.2">
      <c r="A622" s="135" t="s">
        <v>571</v>
      </c>
      <c r="B622" s="136">
        <v>44274</v>
      </c>
      <c r="C622" s="135" t="s">
        <v>572</v>
      </c>
      <c r="D622" s="251" t="s">
        <v>204</v>
      </c>
      <c r="E622" s="135" t="str">
        <f t="shared" si="54"/>
        <v>Philip</v>
      </c>
      <c r="F622" s="135" t="str">
        <f t="shared" si="55"/>
        <v>Swartz</v>
      </c>
      <c r="G622" s="135" t="str">
        <f t="shared" si="56"/>
        <v>Men U/16</v>
      </c>
      <c r="H622" s="135" t="str">
        <f t="shared" si="57"/>
        <v>Mako</v>
      </c>
      <c r="I622" s="174"/>
      <c r="J622" s="172" t="s">
        <v>376</v>
      </c>
      <c r="K622" s="174">
        <v>116</v>
      </c>
      <c r="L622" s="173">
        <f t="shared" si="58"/>
        <v>7.2</v>
      </c>
      <c r="M622" s="173">
        <f t="shared" si="59"/>
        <v>7.2</v>
      </c>
    </row>
    <row r="623" spans="1:13" hidden="1" x14ac:dyDescent="0.2">
      <c r="A623" s="135" t="s">
        <v>573</v>
      </c>
      <c r="B623" s="136">
        <v>44275</v>
      </c>
      <c r="C623" s="135" t="s">
        <v>574</v>
      </c>
      <c r="D623" s="251" t="s">
        <v>211</v>
      </c>
      <c r="E623" s="135" t="str">
        <f t="shared" si="54"/>
        <v>Johan</v>
      </c>
      <c r="F623" s="135" t="str">
        <f t="shared" si="55"/>
        <v>Visser</v>
      </c>
      <c r="G623" s="135" t="str">
        <f t="shared" si="56"/>
        <v>Men Seniors</v>
      </c>
      <c r="H623" s="135" t="str">
        <f t="shared" si="57"/>
        <v>Mako</v>
      </c>
      <c r="I623" s="174"/>
      <c r="J623" s="172" t="s">
        <v>376</v>
      </c>
      <c r="K623" s="174">
        <v>107</v>
      </c>
      <c r="L623" s="173">
        <f t="shared" si="58"/>
        <v>5.5</v>
      </c>
      <c r="M623" s="173">
        <f t="shared" si="59"/>
        <v>5.5</v>
      </c>
    </row>
    <row r="624" spans="1:13" hidden="1" x14ac:dyDescent="0.2">
      <c r="A624" s="135" t="s">
        <v>544</v>
      </c>
      <c r="B624" s="136">
        <v>44273</v>
      </c>
      <c r="C624" s="135" t="s">
        <v>545</v>
      </c>
      <c r="D624" s="251" t="s">
        <v>479</v>
      </c>
      <c r="E624" s="135" t="str">
        <f t="shared" si="54"/>
        <v>Norman</v>
      </c>
      <c r="F624" s="135" t="str">
        <f t="shared" si="55"/>
        <v>Campbell</v>
      </c>
      <c r="G624" s="135" t="str">
        <f t="shared" si="56"/>
        <v>Men Seniors</v>
      </c>
      <c r="H624" s="135" t="str">
        <f t="shared" si="57"/>
        <v>Benguella</v>
      </c>
      <c r="I624" s="174"/>
      <c r="J624" s="172" t="s">
        <v>8</v>
      </c>
      <c r="K624" s="174">
        <v>88</v>
      </c>
      <c r="L624" s="173">
        <f t="shared" si="58"/>
        <v>5.4</v>
      </c>
      <c r="M624" s="173">
        <f t="shared" si="59"/>
        <v>5.4</v>
      </c>
    </row>
    <row r="625" spans="1:13" hidden="1" x14ac:dyDescent="0.2">
      <c r="A625" s="135" t="s">
        <v>544</v>
      </c>
      <c r="B625" s="136">
        <v>44273</v>
      </c>
      <c r="C625" s="135" t="s">
        <v>545</v>
      </c>
      <c r="D625" s="273" t="s">
        <v>322</v>
      </c>
      <c r="E625" s="135" t="str">
        <f t="shared" si="54"/>
        <v>Karmen</v>
      </c>
      <c r="F625" s="135" t="str">
        <f t="shared" si="55"/>
        <v>Mynhardt</v>
      </c>
      <c r="G625" s="135" t="str">
        <f t="shared" si="56"/>
        <v>Ladies Senior</v>
      </c>
      <c r="H625" s="135" t="str">
        <f t="shared" si="57"/>
        <v>Atlantic Angling Club</v>
      </c>
      <c r="I625" s="174"/>
      <c r="J625" s="172" t="s">
        <v>376</v>
      </c>
      <c r="K625" s="174">
        <v>110</v>
      </c>
      <c r="L625" s="173">
        <f t="shared" si="58"/>
        <v>6</v>
      </c>
      <c r="M625" s="173">
        <f t="shared" si="59"/>
        <v>6</v>
      </c>
    </row>
    <row r="626" spans="1:13" hidden="1" x14ac:dyDescent="0.2">
      <c r="A626" s="135" t="s">
        <v>544</v>
      </c>
      <c r="B626" s="136">
        <v>44273</v>
      </c>
      <c r="C626" s="135" t="s">
        <v>545</v>
      </c>
      <c r="D626" s="251" t="s">
        <v>244</v>
      </c>
      <c r="E626" s="135" t="str">
        <f t="shared" si="54"/>
        <v>Lindie</v>
      </c>
      <c r="F626" s="135" t="str">
        <f t="shared" si="55"/>
        <v>Krauze</v>
      </c>
      <c r="G626" s="135" t="str">
        <f t="shared" si="56"/>
        <v>Ladies Senior</v>
      </c>
      <c r="H626" s="135" t="str">
        <f t="shared" si="57"/>
        <v>Henties Bay</v>
      </c>
      <c r="I626" s="174"/>
      <c r="J626" s="172" t="s">
        <v>376</v>
      </c>
      <c r="K626" s="174">
        <v>110</v>
      </c>
      <c r="L626" s="173">
        <f t="shared" si="58"/>
        <v>6</v>
      </c>
      <c r="M626" s="173">
        <f t="shared" si="59"/>
        <v>6</v>
      </c>
    </row>
    <row r="627" spans="1:13" hidden="1" x14ac:dyDescent="0.2">
      <c r="A627" s="135" t="s">
        <v>571</v>
      </c>
      <c r="B627" s="136">
        <v>44274</v>
      </c>
      <c r="C627" s="135" t="s">
        <v>572</v>
      </c>
      <c r="D627" s="251" t="s">
        <v>267</v>
      </c>
      <c r="E627" s="135" t="str">
        <f t="shared" si="54"/>
        <v>Herman</v>
      </c>
      <c r="F627" s="135" t="str">
        <f t="shared" si="55"/>
        <v>Krauze</v>
      </c>
      <c r="G627" s="135" t="str">
        <f t="shared" si="56"/>
        <v>Men U/16</v>
      </c>
      <c r="H627" s="135" t="str">
        <f t="shared" si="57"/>
        <v>Henties Bay</v>
      </c>
      <c r="I627" s="174"/>
      <c r="J627" s="172" t="s">
        <v>376</v>
      </c>
      <c r="K627" s="174">
        <v>116</v>
      </c>
      <c r="L627" s="173">
        <f t="shared" si="58"/>
        <v>7.2</v>
      </c>
      <c r="M627" s="173">
        <f t="shared" si="59"/>
        <v>7.2</v>
      </c>
    </row>
    <row r="628" spans="1:13" hidden="1" x14ac:dyDescent="0.2">
      <c r="A628" s="135" t="s">
        <v>544</v>
      </c>
      <c r="B628" s="136">
        <v>44273</v>
      </c>
      <c r="C628" s="135" t="s">
        <v>545</v>
      </c>
      <c r="D628" s="273" t="s">
        <v>217</v>
      </c>
      <c r="E628" s="135" t="str">
        <f t="shared" si="54"/>
        <v>Emil</v>
      </c>
      <c r="F628" s="135" t="str">
        <f t="shared" si="55"/>
        <v>Prinsloo</v>
      </c>
      <c r="G628" s="135" t="str">
        <f t="shared" si="56"/>
        <v>Men Seniors</v>
      </c>
      <c r="H628" s="135" t="str">
        <f t="shared" si="57"/>
        <v>Orca Angling Club</v>
      </c>
      <c r="I628" s="174"/>
      <c r="J628" s="172" t="s">
        <v>377</v>
      </c>
      <c r="K628" s="174">
        <v>111</v>
      </c>
      <c r="L628" s="173">
        <f t="shared" si="58"/>
        <v>5.3</v>
      </c>
      <c r="M628" s="173">
        <f t="shared" si="59"/>
        <v>5.3</v>
      </c>
    </row>
    <row r="629" spans="1:13" hidden="1" x14ac:dyDescent="0.2">
      <c r="A629" s="135" t="s">
        <v>573</v>
      </c>
      <c r="B629" s="136">
        <v>44275</v>
      </c>
      <c r="C629" s="135" t="s">
        <v>574</v>
      </c>
      <c r="D629" s="251" t="s">
        <v>233</v>
      </c>
      <c r="E629" s="135" t="str">
        <f t="shared" si="54"/>
        <v>Dian</v>
      </c>
      <c r="F629" s="135" t="str">
        <f t="shared" si="55"/>
        <v>Neethling</v>
      </c>
      <c r="G629" s="135" t="str">
        <f t="shared" si="56"/>
        <v>Men U/21</v>
      </c>
      <c r="H629" s="135" t="str">
        <f t="shared" si="57"/>
        <v>Walvis Bay</v>
      </c>
      <c r="I629" s="174"/>
      <c r="J629" s="172" t="s">
        <v>377</v>
      </c>
      <c r="K629" s="174">
        <v>115</v>
      </c>
      <c r="L629" s="173">
        <f t="shared" si="58"/>
        <v>6</v>
      </c>
      <c r="M629" s="173">
        <f t="shared" si="59"/>
        <v>6</v>
      </c>
    </row>
    <row r="630" spans="1:13" hidden="1" x14ac:dyDescent="0.2">
      <c r="A630" s="135" t="s">
        <v>544</v>
      </c>
      <c r="B630" s="136">
        <v>44273</v>
      </c>
      <c r="C630" s="135" t="s">
        <v>545</v>
      </c>
      <c r="D630" s="251" t="s">
        <v>321</v>
      </c>
      <c r="E630" s="135" t="str">
        <f t="shared" si="54"/>
        <v>Martin</v>
      </c>
      <c r="F630" s="135" t="str">
        <f t="shared" si="55"/>
        <v>Cordier</v>
      </c>
      <c r="G630" s="135" t="str">
        <f t="shared" si="56"/>
        <v>Men Seniors</v>
      </c>
      <c r="H630" s="135" t="str">
        <f t="shared" si="57"/>
        <v>Walvis Bay</v>
      </c>
      <c r="I630" s="174"/>
      <c r="J630" s="174" t="s">
        <v>377</v>
      </c>
      <c r="K630" s="174">
        <v>111</v>
      </c>
      <c r="L630" s="173">
        <f t="shared" si="58"/>
        <v>5.3</v>
      </c>
      <c r="M630" s="173">
        <f t="shared" si="59"/>
        <v>5.3</v>
      </c>
    </row>
    <row r="631" spans="1:13" hidden="1" x14ac:dyDescent="0.2">
      <c r="A631" s="135" t="s">
        <v>544</v>
      </c>
      <c r="B631" s="136">
        <v>44273</v>
      </c>
      <c r="C631" s="135" t="s">
        <v>545</v>
      </c>
      <c r="D631" s="251" t="s">
        <v>230</v>
      </c>
      <c r="E631" s="135" t="str">
        <f t="shared" si="54"/>
        <v>Simen</v>
      </c>
      <c r="F631" s="135" t="str">
        <f t="shared" si="55"/>
        <v>Andersen</v>
      </c>
      <c r="G631" s="135" t="str">
        <f t="shared" si="56"/>
        <v>Men Seniors</v>
      </c>
      <c r="H631" s="135" t="str">
        <f t="shared" si="57"/>
        <v>Henties Bay</v>
      </c>
      <c r="I631" s="174"/>
      <c r="J631" s="174" t="s">
        <v>377</v>
      </c>
      <c r="K631" s="174">
        <v>111</v>
      </c>
      <c r="L631" s="173">
        <f t="shared" si="58"/>
        <v>5.3</v>
      </c>
      <c r="M631" s="173">
        <f t="shared" si="59"/>
        <v>5.3</v>
      </c>
    </row>
    <row r="632" spans="1:13" hidden="1" x14ac:dyDescent="0.2">
      <c r="A632" s="135" t="s">
        <v>571</v>
      </c>
      <c r="B632" s="136">
        <v>44274</v>
      </c>
      <c r="C632" s="135" t="s">
        <v>572</v>
      </c>
      <c r="D632" s="251" t="s">
        <v>211</v>
      </c>
      <c r="E632" s="135" t="str">
        <f t="shared" si="54"/>
        <v>Johan</v>
      </c>
      <c r="F632" s="135" t="str">
        <f t="shared" si="55"/>
        <v>Visser</v>
      </c>
      <c r="G632" s="135" t="str">
        <f t="shared" si="56"/>
        <v>Men Seniors</v>
      </c>
      <c r="H632" s="135" t="str">
        <f t="shared" si="57"/>
        <v>Mako</v>
      </c>
      <c r="I632" s="174"/>
      <c r="J632" s="172" t="s">
        <v>377</v>
      </c>
      <c r="K632" s="174">
        <v>111</v>
      </c>
      <c r="L632" s="173">
        <f t="shared" si="58"/>
        <v>5.3</v>
      </c>
      <c r="M632" s="173">
        <f t="shared" si="59"/>
        <v>5.3</v>
      </c>
    </row>
    <row r="633" spans="1:13" hidden="1" x14ac:dyDescent="0.2">
      <c r="A633" s="135" t="s">
        <v>544</v>
      </c>
      <c r="B633" s="136">
        <v>44273</v>
      </c>
      <c r="C633" s="135" t="s">
        <v>545</v>
      </c>
      <c r="D633" s="273" t="s">
        <v>207</v>
      </c>
      <c r="E633" s="135" t="str">
        <f t="shared" si="54"/>
        <v>Andre</v>
      </c>
      <c r="F633" s="135" t="str">
        <f t="shared" si="55"/>
        <v>Coetzee</v>
      </c>
      <c r="G633" s="135" t="str">
        <f t="shared" si="56"/>
        <v>Men Seniors</v>
      </c>
      <c r="H633" s="135" t="str">
        <f t="shared" si="57"/>
        <v>Namib Park</v>
      </c>
      <c r="I633" s="174"/>
      <c r="J633" s="174" t="s">
        <v>376</v>
      </c>
      <c r="K633" s="174">
        <v>106</v>
      </c>
      <c r="L633" s="173">
        <f t="shared" si="58"/>
        <v>5.3</v>
      </c>
      <c r="M633" s="173">
        <f t="shared" si="59"/>
        <v>5.3</v>
      </c>
    </row>
    <row r="634" spans="1:13" hidden="1" x14ac:dyDescent="0.2">
      <c r="A634" s="135" t="s">
        <v>544</v>
      </c>
      <c r="B634" s="136">
        <v>44273</v>
      </c>
      <c r="C634" s="135" t="s">
        <v>545</v>
      </c>
      <c r="D634" s="273" t="s">
        <v>475</v>
      </c>
      <c r="E634" s="135" t="str">
        <f t="shared" si="54"/>
        <v>Ryno</v>
      </c>
      <c r="F634" s="135" t="str">
        <f t="shared" si="55"/>
        <v>Enslin</v>
      </c>
      <c r="G634" s="135" t="str">
        <f t="shared" si="56"/>
        <v>Men Seniors</v>
      </c>
      <c r="H634" s="135" t="str">
        <f t="shared" si="57"/>
        <v>Namib Park</v>
      </c>
      <c r="I634" s="174"/>
      <c r="J634" s="174" t="s">
        <v>376</v>
      </c>
      <c r="K634" s="174">
        <v>106</v>
      </c>
      <c r="L634" s="173">
        <f t="shared" si="58"/>
        <v>5.3</v>
      </c>
      <c r="M634" s="173">
        <f t="shared" si="59"/>
        <v>5.3</v>
      </c>
    </row>
    <row r="635" spans="1:13" ht="13.5" hidden="1" customHeight="1" x14ac:dyDescent="0.25">
      <c r="A635" s="135" t="s">
        <v>544</v>
      </c>
      <c r="B635" s="136">
        <v>44273</v>
      </c>
      <c r="C635" s="135" t="s">
        <v>545</v>
      </c>
      <c r="D635" s="272" t="s">
        <v>412</v>
      </c>
      <c r="E635" s="135" t="str">
        <f t="shared" si="54"/>
        <v>Johannes</v>
      </c>
      <c r="F635" s="135" t="str">
        <f t="shared" si="55"/>
        <v>Kotze</v>
      </c>
      <c r="G635" s="135" t="str">
        <f t="shared" si="56"/>
        <v>Men Seniors</v>
      </c>
      <c r="H635" s="135" t="str">
        <f t="shared" si="57"/>
        <v>Okahandja</v>
      </c>
      <c r="I635" s="174"/>
      <c r="J635" s="172" t="s">
        <v>376</v>
      </c>
      <c r="K635" s="174">
        <v>106</v>
      </c>
      <c r="L635" s="173">
        <f t="shared" si="58"/>
        <v>5.3</v>
      </c>
      <c r="M635" s="173">
        <f t="shared" si="59"/>
        <v>5.3</v>
      </c>
    </row>
    <row r="636" spans="1:13" hidden="1" x14ac:dyDescent="0.2">
      <c r="A636" s="135" t="s">
        <v>571</v>
      </c>
      <c r="B636" s="136">
        <v>44274</v>
      </c>
      <c r="C636" s="135" t="s">
        <v>572</v>
      </c>
      <c r="D636" s="251" t="s">
        <v>232</v>
      </c>
      <c r="E636" s="135" t="str">
        <f t="shared" si="54"/>
        <v>Tertius</v>
      </c>
      <c r="F636" s="135" t="str">
        <f t="shared" si="55"/>
        <v>Potgieter</v>
      </c>
      <c r="G636" s="135" t="str">
        <f t="shared" si="56"/>
        <v>Men Seniors</v>
      </c>
      <c r="H636" s="135" t="str">
        <f t="shared" si="57"/>
        <v>Seagull Angling Club Inland</v>
      </c>
      <c r="I636" s="174"/>
      <c r="J636" s="172" t="s">
        <v>376</v>
      </c>
      <c r="K636" s="174">
        <v>106</v>
      </c>
      <c r="L636" s="173">
        <f t="shared" si="58"/>
        <v>5.3</v>
      </c>
      <c r="M636" s="173">
        <f t="shared" si="59"/>
        <v>5.3</v>
      </c>
    </row>
    <row r="637" spans="1:13" hidden="1" x14ac:dyDescent="0.2">
      <c r="A637" s="135" t="s">
        <v>571</v>
      </c>
      <c r="B637" s="136">
        <v>44274</v>
      </c>
      <c r="C637" s="135" t="s">
        <v>572</v>
      </c>
      <c r="D637" s="251" t="s">
        <v>323</v>
      </c>
      <c r="E637" s="135" t="str">
        <f t="shared" si="54"/>
        <v>Lourens</v>
      </c>
      <c r="F637" s="135" t="str">
        <f t="shared" si="55"/>
        <v>Fourie</v>
      </c>
      <c r="G637" s="135" t="str">
        <f t="shared" si="56"/>
        <v>Men Seniors</v>
      </c>
      <c r="H637" s="135" t="str">
        <f t="shared" si="57"/>
        <v>Henties Bay</v>
      </c>
      <c r="I637" s="174"/>
      <c r="J637" s="172" t="s">
        <v>376</v>
      </c>
      <c r="K637" s="174">
        <v>106</v>
      </c>
      <c r="L637" s="173">
        <f t="shared" si="58"/>
        <v>5.3</v>
      </c>
      <c r="M637" s="173">
        <f t="shared" si="59"/>
        <v>5.3</v>
      </c>
    </row>
    <row r="638" spans="1:13" hidden="1" x14ac:dyDescent="0.2">
      <c r="A638" s="135" t="s">
        <v>571</v>
      </c>
      <c r="B638" s="136">
        <v>44274</v>
      </c>
      <c r="C638" s="135" t="s">
        <v>572</v>
      </c>
      <c r="D638" s="251" t="s">
        <v>554</v>
      </c>
      <c r="E638" s="135" t="str">
        <f t="shared" si="54"/>
        <v>Duan</v>
      </c>
      <c r="F638" s="135" t="str">
        <f t="shared" si="55"/>
        <v>Kotze</v>
      </c>
      <c r="G638" s="135" t="str">
        <f t="shared" si="56"/>
        <v>Men Seniors</v>
      </c>
      <c r="H638" s="135" t="str">
        <f t="shared" si="57"/>
        <v>Okahandja</v>
      </c>
      <c r="I638" s="174"/>
      <c r="J638" s="172" t="s">
        <v>376</v>
      </c>
      <c r="K638" s="174">
        <v>106</v>
      </c>
      <c r="L638" s="173">
        <f t="shared" si="58"/>
        <v>5.3</v>
      </c>
      <c r="M638" s="173">
        <f t="shared" si="59"/>
        <v>5.3</v>
      </c>
    </row>
    <row r="639" spans="1:13" hidden="1" x14ac:dyDescent="0.2">
      <c r="A639" s="135" t="s">
        <v>573</v>
      </c>
      <c r="B639" s="136">
        <v>44275</v>
      </c>
      <c r="C639" s="135" t="s">
        <v>574</v>
      </c>
      <c r="D639" s="251" t="s">
        <v>456</v>
      </c>
      <c r="E639" s="135" t="str">
        <f t="shared" si="54"/>
        <v>Francois Jnr</v>
      </c>
      <c r="F639" s="135" t="str">
        <f t="shared" si="55"/>
        <v>Wolfaardt</v>
      </c>
      <c r="G639" s="135" t="str">
        <f t="shared" si="56"/>
        <v>Men U/16</v>
      </c>
      <c r="H639" s="135" t="str">
        <f t="shared" si="57"/>
        <v>Walvis Bay</v>
      </c>
      <c r="I639" s="174"/>
      <c r="J639" s="172" t="s">
        <v>376</v>
      </c>
      <c r="K639" s="174">
        <v>116</v>
      </c>
      <c r="L639" s="173">
        <f t="shared" si="58"/>
        <v>7.2</v>
      </c>
      <c r="M639" s="173">
        <f t="shared" si="59"/>
        <v>7.2</v>
      </c>
    </row>
    <row r="640" spans="1:13" hidden="1" x14ac:dyDescent="0.2">
      <c r="A640" s="135" t="s">
        <v>573</v>
      </c>
      <c r="B640" s="136">
        <v>44275</v>
      </c>
      <c r="C640" s="135" t="s">
        <v>574</v>
      </c>
      <c r="D640" s="251" t="s">
        <v>213</v>
      </c>
      <c r="E640" s="135" t="str">
        <f t="shared" si="54"/>
        <v>Jörg</v>
      </c>
      <c r="F640" s="135" t="str">
        <f t="shared" si="55"/>
        <v>Walter</v>
      </c>
      <c r="G640" s="135" t="str">
        <f t="shared" si="56"/>
        <v>Men Seniors</v>
      </c>
      <c r="H640" s="135" t="str">
        <f t="shared" si="57"/>
        <v>Atlantic Angling Club</v>
      </c>
      <c r="I640" s="174"/>
      <c r="J640" s="172" t="s">
        <v>376</v>
      </c>
      <c r="K640" s="174">
        <v>106</v>
      </c>
      <c r="L640" s="173">
        <f t="shared" si="58"/>
        <v>5.3</v>
      </c>
      <c r="M640" s="173">
        <f t="shared" si="59"/>
        <v>5.3</v>
      </c>
    </row>
    <row r="641" spans="1:13" hidden="1" x14ac:dyDescent="0.2">
      <c r="A641" s="135" t="s">
        <v>573</v>
      </c>
      <c r="B641" s="136">
        <v>44275</v>
      </c>
      <c r="C641" s="135" t="s">
        <v>574</v>
      </c>
      <c r="D641" s="251" t="s">
        <v>206</v>
      </c>
      <c r="E641" s="135" t="str">
        <f t="shared" si="54"/>
        <v>Brian</v>
      </c>
      <c r="F641" s="135" t="str">
        <f t="shared" si="55"/>
        <v>Curtis</v>
      </c>
      <c r="G641" s="135" t="str">
        <f t="shared" si="56"/>
        <v>Men Seniors</v>
      </c>
      <c r="H641" s="135" t="str">
        <f t="shared" si="57"/>
        <v>Orca Angling Club</v>
      </c>
      <c r="I641" s="174"/>
      <c r="J641" s="172" t="s">
        <v>376</v>
      </c>
      <c r="K641" s="174">
        <v>106</v>
      </c>
      <c r="L641" s="173">
        <f t="shared" si="58"/>
        <v>5.3</v>
      </c>
      <c r="M641" s="173">
        <f t="shared" si="59"/>
        <v>5.3</v>
      </c>
    </row>
    <row r="642" spans="1:13" hidden="1" x14ac:dyDescent="0.2">
      <c r="A642" s="135" t="s">
        <v>544</v>
      </c>
      <c r="B642" s="136">
        <v>44273</v>
      </c>
      <c r="C642" s="135" t="s">
        <v>545</v>
      </c>
      <c r="D642" s="251" t="s">
        <v>282</v>
      </c>
      <c r="E642" s="135" t="str">
        <f t="shared" ref="E642:E705" si="60">IF(D642="","",VLOOKUP(D642,Master,3,FALSE))</f>
        <v>Eduard</v>
      </c>
      <c r="F642" s="135" t="str">
        <f t="shared" ref="F642:F705" si="61">IF(D642="","",VLOOKUP(D642,Master,4,FALSE))</f>
        <v>Janse van Rensburg</v>
      </c>
      <c r="G642" s="135" t="str">
        <f t="shared" ref="G642:G705" si="62">IF(D642="","",VLOOKUP(D642,Master,5,FALSE))</f>
        <v>Men U/16</v>
      </c>
      <c r="H642" s="135" t="str">
        <f t="shared" ref="H642:H705" si="63">IF(D642="","",VLOOKUP(D642,Master,2,FALSE))</f>
        <v>Walvis Bay</v>
      </c>
      <c r="I642" s="174"/>
      <c r="J642" s="172" t="s">
        <v>376</v>
      </c>
      <c r="K642" s="174">
        <v>115</v>
      </c>
      <c r="L642" s="173">
        <f t="shared" ref="L642:L705" si="64">IF(K642="","",IF(I642="",ROUND(HLOOKUP(J642,kgList,K642,FALSE),1),ROUND(HLOOKUP(I642,kgList,K642,FALSE),1)))</f>
        <v>7</v>
      </c>
      <c r="M642" s="173">
        <f t="shared" ref="M642:M705" si="65">IF(L642="","",IF(COUNTA(I642:J642)&gt;1,"Edible or Inedible",IF(COUNTA(I642)=1,L642*1,IF(COUNTA(J642)=1,L642*1,"ERROR"))))</f>
        <v>7</v>
      </c>
    </row>
    <row r="643" spans="1:13" hidden="1" x14ac:dyDescent="0.2">
      <c r="A643" s="135" t="s">
        <v>573</v>
      </c>
      <c r="B643" s="136">
        <v>44275</v>
      </c>
      <c r="C643" s="135" t="s">
        <v>574</v>
      </c>
      <c r="D643" s="251" t="s">
        <v>331</v>
      </c>
      <c r="E643" s="135" t="str">
        <f t="shared" si="60"/>
        <v>Flippie</v>
      </c>
      <c r="F643" s="135" t="str">
        <f t="shared" si="61"/>
        <v>Scheepers</v>
      </c>
      <c r="G643" s="135" t="str">
        <f t="shared" si="62"/>
        <v>Men Seniors</v>
      </c>
      <c r="H643" s="135" t="str">
        <f t="shared" si="63"/>
        <v>Walvis Bay</v>
      </c>
      <c r="I643" s="174"/>
      <c r="J643" s="174" t="s">
        <v>376</v>
      </c>
      <c r="K643" s="174">
        <v>106</v>
      </c>
      <c r="L643" s="173">
        <f t="shared" si="64"/>
        <v>5.3</v>
      </c>
      <c r="M643" s="173">
        <f t="shared" si="65"/>
        <v>5.3</v>
      </c>
    </row>
    <row r="644" spans="1:13" hidden="1" x14ac:dyDescent="0.2">
      <c r="A644" s="135" t="s">
        <v>544</v>
      </c>
      <c r="B644" s="136">
        <v>44273</v>
      </c>
      <c r="C644" s="135" t="s">
        <v>545</v>
      </c>
      <c r="D644" s="251" t="s">
        <v>416</v>
      </c>
      <c r="E644" s="135" t="str">
        <f t="shared" si="60"/>
        <v>Nadine</v>
      </c>
      <c r="F644" s="135" t="str">
        <f t="shared" si="61"/>
        <v>Downing</v>
      </c>
      <c r="G644" s="135" t="str">
        <f t="shared" si="62"/>
        <v>Ladies Senior</v>
      </c>
      <c r="H644" s="135" t="str">
        <f t="shared" si="63"/>
        <v>Henties Bay</v>
      </c>
      <c r="I644" s="174"/>
      <c r="J644" s="174" t="s">
        <v>376</v>
      </c>
      <c r="K644" s="174">
        <v>110</v>
      </c>
      <c r="L644" s="173">
        <f t="shared" si="64"/>
        <v>6</v>
      </c>
      <c r="M644" s="173">
        <f t="shared" si="65"/>
        <v>6</v>
      </c>
    </row>
    <row r="645" spans="1:13" hidden="1" x14ac:dyDescent="0.2">
      <c r="A645" s="135" t="s">
        <v>571</v>
      </c>
      <c r="B645" s="136">
        <v>44274</v>
      </c>
      <c r="C645" s="135" t="s">
        <v>572</v>
      </c>
      <c r="D645" s="251" t="s">
        <v>249</v>
      </c>
      <c r="E645" s="135" t="str">
        <f t="shared" si="60"/>
        <v>Devon</v>
      </c>
      <c r="F645" s="135" t="str">
        <f t="shared" si="61"/>
        <v>Burger</v>
      </c>
      <c r="G645" s="135" t="str">
        <f t="shared" si="62"/>
        <v>Men U/16</v>
      </c>
      <c r="H645" s="135" t="str">
        <f t="shared" si="63"/>
        <v>Penguin</v>
      </c>
      <c r="I645" s="174"/>
      <c r="J645" s="172" t="s">
        <v>376</v>
      </c>
      <c r="K645" s="174">
        <v>115</v>
      </c>
      <c r="L645" s="173">
        <f t="shared" si="64"/>
        <v>7</v>
      </c>
      <c r="M645" s="173">
        <f t="shared" si="65"/>
        <v>7</v>
      </c>
    </row>
    <row r="646" spans="1:13" hidden="1" x14ac:dyDescent="0.2">
      <c r="A646" s="135" t="s">
        <v>573</v>
      </c>
      <c r="B646" s="136">
        <v>44275</v>
      </c>
      <c r="C646" s="135" t="s">
        <v>574</v>
      </c>
      <c r="D646" s="251" t="s">
        <v>410</v>
      </c>
      <c r="E646" s="135" t="str">
        <f t="shared" si="60"/>
        <v>Hannes</v>
      </c>
      <c r="F646" s="135" t="str">
        <f t="shared" si="61"/>
        <v>DeHaast</v>
      </c>
      <c r="G646" s="135" t="str">
        <f t="shared" si="62"/>
        <v>Men Seniors</v>
      </c>
      <c r="H646" s="135" t="str">
        <f t="shared" si="63"/>
        <v>Otjiwarongo</v>
      </c>
      <c r="I646" s="174"/>
      <c r="J646" s="172" t="s">
        <v>376</v>
      </c>
      <c r="K646" s="174">
        <v>106</v>
      </c>
      <c r="L646" s="173">
        <f t="shared" si="64"/>
        <v>5.3</v>
      </c>
      <c r="M646" s="173">
        <f t="shared" si="65"/>
        <v>5.3</v>
      </c>
    </row>
    <row r="647" spans="1:13" hidden="1" x14ac:dyDescent="0.2">
      <c r="A647" s="135" t="s">
        <v>573</v>
      </c>
      <c r="B647" s="136">
        <v>44275</v>
      </c>
      <c r="C647" s="135" t="s">
        <v>574</v>
      </c>
      <c r="D647" s="251" t="s">
        <v>477</v>
      </c>
      <c r="E647" s="135" t="str">
        <f t="shared" si="60"/>
        <v>Wenzel</v>
      </c>
      <c r="F647" s="135" t="str">
        <f t="shared" si="61"/>
        <v>Smal</v>
      </c>
      <c r="G647" s="135" t="str">
        <f t="shared" si="62"/>
        <v>Men Seniors</v>
      </c>
      <c r="H647" s="135" t="str">
        <f t="shared" si="63"/>
        <v>Welwitschia</v>
      </c>
      <c r="I647" s="174"/>
      <c r="J647" s="172" t="s">
        <v>376</v>
      </c>
      <c r="K647" s="174">
        <v>106</v>
      </c>
      <c r="L647" s="173">
        <f t="shared" si="64"/>
        <v>5.3</v>
      </c>
      <c r="M647" s="173">
        <f t="shared" si="65"/>
        <v>5.3</v>
      </c>
    </row>
    <row r="648" spans="1:13" hidden="1" x14ac:dyDescent="0.2">
      <c r="A648" s="135" t="s">
        <v>571</v>
      </c>
      <c r="B648" s="136">
        <v>44274</v>
      </c>
      <c r="C648" s="135" t="s">
        <v>572</v>
      </c>
      <c r="D648" s="251" t="s">
        <v>455</v>
      </c>
      <c r="E648" s="135" t="str">
        <f t="shared" si="60"/>
        <v>Sven</v>
      </c>
      <c r="F648" s="135" t="str">
        <f t="shared" si="61"/>
        <v>Welzig</v>
      </c>
      <c r="G648" s="135" t="str">
        <f t="shared" si="62"/>
        <v>Men U/16</v>
      </c>
      <c r="H648" s="135" t="str">
        <f t="shared" si="63"/>
        <v>Atlantic Angling Club</v>
      </c>
      <c r="I648" s="174"/>
      <c r="J648" s="174" t="s">
        <v>377</v>
      </c>
      <c r="K648" s="174">
        <v>113</v>
      </c>
      <c r="L648" s="173">
        <f t="shared" si="64"/>
        <v>5.7</v>
      </c>
      <c r="M648" s="173">
        <f t="shared" si="65"/>
        <v>5.7</v>
      </c>
    </row>
    <row r="649" spans="1:13" hidden="1" x14ac:dyDescent="0.2">
      <c r="A649" s="135" t="s">
        <v>571</v>
      </c>
      <c r="B649" s="136">
        <v>44274</v>
      </c>
      <c r="C649" s="135" t="s">
        <v>572</v>
      </c>
      <c r="D649" s="251" t="s">
        <v>455</v>
      </c>
      <c r="E649" s="135" t="str">
        <f t="shared" si="60"/>
        <v>Sven</v>
      </c>
      <c r="F649" s="135" t="str">
        <f t="shared" si="61"/>
        <v>Welzig</v>
      </c>
      <c r="G649" s="135" t="str">
        <f t="shared" si="62"/>
        <v>Men U/16</v>
      </c>
      <c r="H649" s="135" t="str">
        <f t="shared" si="63"/>
        <v>Atlantic Angling Club</v>
      </c>
      <c r="I649" s="174"/>
      <c r="J649" s="174" t="s">
        <v>377</v>
      </c>
      <c r="K649" s="174">
        <v>91</v>
      </c>
      <c r="L649" s="173">
        <f t="shared" si="64"/>
        <v>2.7</v>
      </c>
      <c r="M649" s="173">
        <f t="shared" si="65"/>
        <v>2.7</v>
      </c>
    </row>
    <row r="650" spans="1:13" hidden="1" x14ac:dyDescent="0.2">
      <c r="A650" s="135" t="s">
        <v>573</v>
      </c>
      <c r="B650" s="136">
        <v>44275</v>
      </c>
      <c r="C650" s="135" t="s">
        <v>574</v>
      </c>
      <c r="D650" s="251" t="s">
        <v>323</v>
      </c>
      <c r="E650" s="135" t="str">
        <f t="shared" si="60"/>
        <v>Lourens</v>
      </c>
      <c r="F650" s="135" t="str">
        <f t="shared" si="61"/>
        <v>Fourie</v>
      </c>
      <c r="G650" s="135" t="str">
        <f t="shared" si="62"/>
        <v>Men Seniors</v>
      </c>
      <c r="H650" s="135" t="str">
        <f t="shared" si="63"/>
        <v>Henties Bay</v>
      </c>
      <c r="I650" s="174"/>
      <c r="J650" s="174" t="s">
        <v>376</v>
      </c>
      <c r="K650" s="174">
        <v>106</v>
      </c>
      <c r="L650" s="173">
        <f t="shared" si="64"/>
        <v>5.3</v>
      </c>
      <c r="M650" s="173">
        <f t="shared" si="65"/>
        <v>5.3</v>
      </c>
    </row>
    <row r="651" spans="1:13" hidden="1" x14ac:dyDescent="0.2">
      <c r="A651" s="135" t="s">
        <v>573</v>
      </c>
      <c r="B651" s="136">
        <v>44275</v>
      </c>
      <c r="C651" s="135" t="s">
        <v>574</v>
      </c>
      <c r="D651" s="251" t="s">
        <v>206</v>
      </c>
      <c r="E651" s="135" t="str">
        <f t="shared" si="60"/>
        <v>Brian</v>
      </c>
      <c r="F651" s="135" t="str">
        <f t="shared" si="61"/>
        <v>Curtis</v>
      </c>
      <c r="G651" s="135" t="str">
        <f t="shared" si="62"/>
        <v>Men Seniors</v>
      </c>
      <c r="H651" s="135" t="str">
        <f t="shared" si="63"/>
        <v>Orca Angling Club</v>
      </c>
      <c r="I651" s="174"/>
      <c r="J651" s="172" t="s">
        <v>377</v>
      </c>
      <c r="K651" s="174">
        <v>111</v>
      </c>
      <c r="L651" s="173">
        <f t="shared" si="64"/>
        <v>5.3</v>
      </c>
      <c r="M651" s="173">
        <f t="shared" si="65"/>
        <v>5.3</v>
      </c>
    </row>
    <row r="652" spans="1:13" hidden="1" x14ac:dyDescent="0.2">
      <c r="A652" s="135" t="s">
        <v>573</v>
      </c>
      <c r="B652" s="136">
        <v>44275</v>
      </c>
      <c r="C652" s="135" t="s">
        <v>574</v>
      </c>
      <c r="D652" s="251" t="s">
        <v>214</v>
      </c>
      <c r="E652" s="135" t="str">
        <f t="shared" si="60"/>
        <v>Andrew</v>
      </c>
      <c r="F652" s="135" t="str">
        <f t="shared" si="61"/>
        <v>Van Der Westhuizen</v>
      </c>
      <c r="G652" s="135" t="str">
        <f t="shared" si="62"/>
        <v>Men Seniors</v>
      </c>
      <c r="H652" s="135" t="str">
        <f t="shared" si="63"/>
        <v>Mako</v>
      </c>
      <c r="I652" s="174"/>
      <c r="J652" s="172" t="s">
        <v>403</v>
      </c>
      <c r="K652" s="174">
        <v>74</v>
      </c>
      <c r="L652" s="173">
        <f t="shared" si="64"/>
        <v>5.3</v>
      </c>
      <c r="M652" s="173">
        <f t="shared" si="65"/>
        <v>5.3</v>
      </c>
    </row>
    <row r="653" spans="1:13" hidden="1" x14ac:dyDescent="0.2">
      <c r="A653" s="135" t="s">
        <v>573</v>
      </c>
      <c r="B653" s="136">
        <v>44275</v>
      </c>
      <c r="C653" s="135" t="s">
        <v>574</v>
      </c>
      <c r="D653" s="251" t="s">
        <v>331</v>
      </c>
      <c r="E653" s="135" t="str">
        <f t="shared" si="60"/>
        <v>Flippie</v>
      </c>
      <c r="F653" s="135" t="str">
        <f t="shared" si="61"/>
        <v>Scheepers</v>
      </c>
      <c r="G653" s="135" t="str">
        <f t="shared" si="62"/>
        <v>Men Seniors</v>
      </c>
      <c r="H653" s="135" t="str">
        <f t="shared" si="63"/>
        <v>Walvis Bay</v>
      </c>
      <c r="I653" s="174"/>
      <c r="J653" s="174" t="s">
        <v>377</v>
      </c>
      <c r="K653" s="174">
        <v>111</v>
      </c>
      <c r="L653" s="173">
        <f t="shared" si="64"/>
        <v>5.3</v>
      </c>
      <c r="M653" s="173">
        <f t="shared" si="65"/>
        <v>5.3</v>
      </c>
    </row>
    <row r="654" spans="1:13" hidden="1" x14ac:dyDescent="0.2">
      <c r="A654" s="135" t="s">
        <v>573</v>
      </c>
      <c r="B654" s="136">
        <v>44275</v>
      </c>
      <c r="C654" s="135" t="s">
        <v>574</v>
      </c>
      <c r="D654" s="251" t="s">
        <v>431</v>
      </c>
      <c r="E654" s="135" t="str">
        <f t="shared" si="60"/>
        <v>Tiaan</v>
      </c>
      <c r="F654" s="135" t="str">
        <f t="shared" si="61"/>
        <v>Fourie</v>
      </c>
      <c r="G654" s="135" t="str">
        <f t="shared" si="62"/>
        <v>Men Seniors</v>
      </c>
      <c r="H654" s="135" t="str">
        <f t="shared" si="63"/>
        <v>Henties Bay</v>
      </c>
      <c r="I654" s="174"/>
      <c r="J654" s="174" t="s">
        <v>377</v>
      </c>
      <c r="K654" s="174">
        <v>111</v>
      </c>
      <c r="L654" s="173">
        <f t="shared" si="64"/>
        <v>5.3</v>
      </c>
      <c r="M654" s="173">
        <f t="shared" si="65"/>
        <v>5.3</v>
      </c>
    </row>
    <row r="655" spans="1:13" hidden="1" x14ac:dyDescent="0.2">
      <c r="A655" s="135" t="s">
        <v>571</v>
      </c>
      <c r="B655" s="136">
        <v>44274</v>
      </c>
      <c r="C655" s="135" t="s">
        <v>572</v>
      </c>
      <c r="D655" s="251" t="s">
        <v>265</v>
      </c>
      <c r="E655" s="135" t="str">
        <f t="shared" si="60"/>
        <v>Kevin</v>
      </c>
      <c r="F655" s="135" t="str">
        <f t="shared" si="61"/>
        <v>Page</v>
      </c>
      <c r="G655" s="135" t="str">
        <f t="shared" si="62"/>
        <v>Men U/21</v>
      </c>
      <c r="H655" s="135" t="str">
        <f t="shared" si="63"/>
        <v>Penguin</v>
      </c>
      <c r="I655" s="174"/>
      <c r="J655" s="174" t="s">
        <v>376</v>
      </c>
      <c r="K655" s="174">
        <v>109</v>
      </c>
      <c r="L655" s="173">
        <f t="shared" si="64"/>
        <v>5.8</v>
      </c>
      <c r="M655" s="173">
        <f t="shared" si="65"/>
        <v>5.8</v>
      </c>
    </row>
    <row r="656" spans="1:13" hidden="1" x14ac:dyDescent="0.2">
      <c r="A656" s="135" t="s">
        <v>544</v>
      </c>
      <c r="B656" s="136">
        <v>44273</v>
      </c>
      <c r="C656" s="135" t="s">
        <v>545</v>
      </c>
      <c r="D656" s="251" t="s">
        <v>569</v>
      </c>
      <c r="E656" s="135" t="str">
        <f t="shared" si="60"/>
        <v>Terence</v>
      </c>
      <c r="F656" s="135" t="str">
        <f t="shared" si="61"/>
        <v>Clark</v>
      </c>
      <c r="G656" s="135" t="str">
        <f t="shared" si="62"/>
        <v>Men Seniors</v>
      </c>
      <c r="H656" s="135" t="str">
        <f t="shared" si="63"/>
        <v>Walvis Bay</v>
      </c>
      <c r="I656" s="174"/>
      <c r="J656" s="174" t="s">
        <v>377</v>
      </c>
      <c r="K656" s="174">
        <v>110</v>
      </c>
      <c r="L656" s="173">
        <f t="shared" si="64"/>
        <v>5.2</v>
      </c>
      <c r="M656" s="173">
        <f t="shared" si="65"/>
        <v>5.2</v>
      </c>
    </row>
    <row r="657" spans="1:13" hidden="1" x14ac:dyDescent="0.2">
      <c r="A657" s="135" t="s">
        <v>571</v>
      </c>
      <c r="B657" s="136">
        <v>44274</v>
      </c>
      <c r="C657" s="135" t="s">
        <v>572</v>
      </c>
      <c r="D657" s="251" t="s">
        <v>210</v>
      </c>
      <c r="E657" s="135" t="str">
        <f t="shared" si="60"/>
        <v>Willem</v>
      </c>
      <c r="F657" s="135" t="str">
        <f t="shared" si="61"/>
        <v>Steyn</v>
      </c>
      <c r="G657" s="135" t="str">
        <f t="shared" si="62"/>
        <v>Men Seniors</v>
      </c>
      <c r="H657" s="135" t="str">
        <f t="shared" si="63"/>
        <v>Welwitschia</v>
      </c>
      <c r="I657" s="174"/>
      <c r="J657" s="174" t="s">
        <v>377</v>
      </c>
      <c r="K657" s="174">
        <v>110</v>
      </c>
      <c r="L657" s="173">
        <f t="shared" si="64"/>
        <v>5.2</v>
      </c>
      <c r="M657" s="173">
        <f t="shared" si="65"/>
        <v>5.2</v>
      </c>
    </row>
    <row r="658" spans="1:13" hidden="1" x14ac:dyDescent="0.2">
      <c r="A658" s="135" t="s">
        <v>571</v>
      </c>
      <c r="B658" s="136">
        <v>44274</v>
      </c>
      <c r="C658" s="135" t="s">
        <v>572</v>
      </c>
      <c r="D658" s="251" t="s">
        <v>219</v>
      </c>
      <c r="E658" s="135" t="str">
        <f t="shared" si="60"/>
        <v>Leon</v>
      </c>
      <c r="F658" s="135" t="str">
        <f t="shared" si="61"/>
        <v>Krauze</v>
      </c>
      <c r="G658" s="135" t="str">
        <f t="shared" si="62"/>
        <v>Men Seniors</v>
      </c>
      <c r="H658" s="135" t="str">
        <f t="shared" si="63"/>
        <v>Henties Bay</v>
      </c>
      <c r="I658" s="174"/>
      <c r="J658" s="174" t="s">
        <v>377</v>
      </c>
      <c r="K658" s="174">
        <v>110</v>
      </c>
      <c r="L658" s="173">
        <f t="shared" si="64"/>
        <v>5.2</v>
      </c>
      <c r="M658" s="173">
        <f t="shared" si="65"/>
        <v>5.2</v>
      </c>
    </row>
    <row r="659" spans="1:13" hidden="1" x14ac:dyDescent="0.2">
      <c r="A659" s="135" t="s">
        <v>571</v>
      </c>
      <c r="B659" s="136">
        <v>44274</v>
      </c>
      <c r="C659" s="135" t="s">
        <v>572</v>
      </c>
      <c r="D659" s="251" t="s">
        <v>406</v>
      </c>
      <c r="E659" s="135" t="str">
        <f t="shared" si="60"/>
        <v>Lydia</v>
      </c>
      <c r="F659" s="135" t="str">
        <f t="shared" si="61"/>
        <v>Cilliers</v>
      </c>
      <c r="G659" s="135" t="str">
        <f t="shared" si="62"/>
        <v>Ladies Senior</v>
      </c>
      <c r="H659" s="135" t="str">
        <f t="shared" si="63"/>
        <v>Benguella</v>
      </c>
      <c r="I659" s="174"/>
      <c r="J659" s="174" t="s">
        <v>376</v>
      </c>
      <c r="K659" s="174">
        <v>110</v>
      </c>
      <c r="L659" s="173">
        <f t="shared" si="64"/>
        <v>6</v>
      </c>
      <c r="M659" s="173">
        <f t="shared" si="65"/>
        <v>6</v>
      </c>
    </row>
    <row r="660" spans="1:13" hidden="1" x14ac:dyDescent="0.2">
      <c r="A660" s="135" t="s">
        <v>544</v>
      </c>
      <c r="B660" s="136">
        <v>44273</v>
      </c>
      <c r="C660" s="135" t="s">
        <v>545</v>
      </c>
      <c r="D660" s="273" t="s">
        <v>249</v>
      </c>
      <c r="E660" s="135" t="str">
        <f t="shared" si="60"/>
        <v>Devon</v>
      </c>
      <c r="F660" s="135" t="str">
        <f t="shared" si="61"/>
        <v>Burger</v>
      </c>
      <c r="G660" s="135" t="str">
        <f t="shared" si="62"/>
        <v>Men U/16</v>
      </c>
      <c r="H660" s="135" t="str">
        <f t="shared" si="63"/>
        <v>Penguin</v>
      </c>
      <c r="I660" s="174"/>
      <c r="J660" s="172" t="s">
        <v>376</v>
      </c>
      <c r="K660" s="174">
        <v>114</v>
      </c>
      <c r="L660" s="173">
        <f t="shared" si="64"/>
        <v>6.8</v>
      </c>
      <c r="M660" s="173">
        <f t="shared" si="65"/>
        <v>6.8</v>
      </c>
    </row>
    <row r="661" spans="1:13" hidden="1" x14ac:dyDescent="0.2">
      <c r="A661" s="135" t="s">
        <v>573</v>
      </c>
      <c r="B661" s="136">
        <v>44275</v>
      </c>
      <c r="C661" s="135" t="s">
        <v>574</v>
      </c>
      <c r="D661" s="251" t="s">
        <v>244</v>
      </c>
      <c r="E661" s="135" t="str">
        <f t="shared" si="60"/>
        <v>Lindie</v>
      </c>
      <c r="F661" s="135" t="str">
        <f t="shared" si="61"/>
        <v>Krauze</v>
      </c>
      <c r="G661" s="135" t="str">
        <f t="shared" si="62"/>
        <v>Ladies Senior</v>
      </c>
      <c r="H661" s="135" t="str">
        <f t="shared" si="63"/>
        <v>Henties Bay</v>
      </c>
      <c r="I661" s="174"/>
      <c r="J661" s="174" t="s">
        <v>376</v>
      </c>
      <c r="K661" s="174">
        <v>110</v>
      </c>
      <c r="L661" s="173">
        <f t="shared" si="64"/>
        <v>6</v>
      </c>
      <c r="M661" s="173">
        <f t="shared" si="65"/>
        <v>6</v>
      </c>
    </row>
    <row r="662" spans="1:13" ht="13.5" hidden="1" customHeight="1" x14ac:dyDescent="0.2">
      <c r="A662" s="135" t="s">
        <v>544</v>
      </c>
      <c r="B662" s="136">
        <v>44273</v>
      </c>
      <c r="C662" s="135" t="s">
        <v>545</v>
      </c>
      <c r="D662" s="273" t="s">
        <v>208</v>
      </c>
      <c r="E662" s="135" t="str">
        <f t="shared" si="60"/>
        <v>Johan</v>
      </c>
      <c r="F662" s="135" t="str">
        <f t="shared" si="61"/>
        <v>Mostert</v>
      </c>
      <c r="G662" s="135" t="str">
        <f t="shared" si="62"/>
        <v>Men Seniors</v>
      </c>
      <c r="H662" s="135" t="str">
        <f t="shared" si="63"/>
        <v>Atlantic Angling Club</v>
      </c>
      <c r="I662" s="174"/>
      <c r="J662" s="172" t="s">
        <v>8</v>
      </c>
      <c r="K662" s="174">
        <v>86</v>
      </c>
      <c r="L662" s="173">
        <f t="shared" si="64"/>
        <v>5.0999999999999996</v>
      </c>
      <c r="M662" s="173">
        <f t="shared" si="65"/>
        <v>5.0999999999999996</v>
      </c>
    </row>
    <row r="663" spans="1:13" ht="13.5" hidden="1" customHeight="1" x14ac:dyDescent="0.25">
      <c r="A663" s="135" t="s">
        <v>544</v>
      </c>
      <c r="B663" s="136">
        <v>44273</v>
      </c>
      <c r="C663" s="135" t="s">
        <v>545</v>
      </c>
      <c r="D663" s="272" t="s">
        <v>232</v>
      </c>
      <c r="E663" s="135" t="str">
        <f t="shared" si="60"/>
        <v>Tertius</v>
      </c>
      <c r="F663" s="135" t="str">
        <f t="shared" si="61"/>
        <v>Potgieter</v>
      </c>
      <c r="G663" s="135" t="str">
        <f t="shared" si="62"/>
        <v>Men Seniors</v>
      </c>
      <c r="H663" s="135" t="str">
        <f t="shared" si="63"/>
        <v>Seagull Angling Club Inland</v>
      </c>
      <c r="I663" s="174"/>
      <c r="J663" s="172" t="s">
        <v>376</v>
      </c>
      <c r="K663" s="174">
        <v>105</v>
      </c>
      <c r="L663" s="173">
        <f t="shared" si="64"/>
        <v>5.0999999999999996</v>
      </c>
      <c r="M663" s="173">
        <f t="shared" si="65"/>
        <v>5.0999999999999996</v>
      </c>
    </row>
    <row r="664" spans="1:13" hidden="1" x14ac:dyDescent="0.2">
      <c r="A664" s="135" t="s">
        <v>544</v>
      </c>
      <c r="B664" s="136">
        <v>44273</v>
      </c>
      <c r="C664" s="135" t="s">
        <v>545</v>
      </c>
      <c r="D664" s="251" t="s">
        <v>456</v>
      </c>
      <c r="E664" s="135" t="str">
        <f t="shared" si="60"/>
        <v>Francois Jnr</v>
      </c>
      <c r="F664" s="135" t="str">
        <f t="shared" si="61"/>
        <v>Wolfaardt</v>
      </c>
      <c r="G664" s="135" t="str">
        <f t="shared" si="62"/>
        <v>Men U/16</v>
      </c>
      <c r="H664" s="135" t="str">
        <f t="shared" si="63"/>
        <v>Walvis Bay</v>
      </c>
      <c r="I664" s="174"/>
      <c r="J664" s="172" t="s">
        <v>376</v>
      </c>
      <c r="K664" s="174">
        <v>114</v>
      </c>
      <c r="L664" s="173">
        <f t="shared" si="64"/>
        <v>6.8</v>
      </c>
      <c r="M664" s="173">
        <f t="shared" si="65"/>
        <v>6.8</v>
      </c>
    </row>
    <row r="665" spans="1:13" ht="13.5" hidden="1" customHeight="1" x14ac:dyDescent="0.25">
      <c r="A665" s="135" t="s">
        <v>544</v>
      </c>
      <c r="B665" s="136">
        <v>44273</v>
      </c>
      <c r="C665" s="135" t="s">
        <v>545</v>
      </c>
      <c r="D665" s="272" t="s">
        <v>464</v>
      </c>
      <c r="E665" s="135" t="str">
        <f t="shared" si="60"/>
        <v>Ivan</v>
      </c>
      <c r="F665" s="135" t="str">
        <f t="shared" si="61"/>
        <v>Kotze</v>
      </c>
      <c r="G665" s="135" t="str">
        <f t="shared" si="62"/>
        <v>Men Seniors</v>
      </c>
      <c r="H665" s="135" t="str">
        <f t="shared" si="63"/>
        <v>Seagull Angling Club Inland</v>
      </c>
      <c r="I665" s="174"/>
      <c r="J665" s="172" t="s">
        <v>376</v>
      </c>
      <c r="K665" s="174">
        <v>105</v>
      </c>
      <c r="L665" s="173">
        <f t="shared" si="64"/>
        <v>5.0999999999999996</v>
      </c>
      <c r="M665" s="173">
        <f t="shared" si="65"/>
        <v>5.0999999999999996</v>
      </c>
    </row>
    <row r="666" spans="1:13" hidden="1" x14ac:dyDescent="0.2">
      <c r="A666" s="135" t="s">
        <v>544</v>
      </c>
      <c r="B666" s="136">
        <v>44273</v>
      </c>
      <c r="C666" s="135" t="s">
        <v>545</v>
      </c>
      <c r="D666" s="251" t="s">
        <v>243</v>
      </c>
      <c r="E666" s="135" t="str">
        <f t="shared" si="60"/>
        <v>Gunther</v>
      </c>
      <c r="F666" s="135" t="str">
        <f t="shared" si="61"/>
        <v>Krauer</v>
      </c>
      <c r="G666" s="135" t="str">
        <f t="shared" si="62"/>
        <v>Men Seniors</v>
      </c>
      <c r="H666" s="135" t="str">
        <f t="shared" si="63"/>
        <v>Walvis Bay</v>
      </c>
      <c r="I666" s="174"/>
      <c r="J666" s="174" t="s">
        <v>376</v>
      </c>
      <c r="K666" s="174">
        <v>105</v>
      </c>
      <c r="L666" s="173">
        <f t="shared" si="64"/>
        <v>5.0999999999999996</v>
      </c>
      <c r="M666" s="173">
        <f t="shared" si="65"/>
        <v>5.0999999999999996</v>
      </c>
    </row>
    <row r="667" spans="1:13" hidden="1" x14ac:dyDescent="0.2">
      <c r="A667" s="135" t="s">
        <v>571</v>
      </c>
      <c r="B667" s="136">
        <v>44274</v>
      </c>
      <c r="C667" s="135" t="s">
        <v>572</v>
      </c>
      <c r="D667" s="251" t="s">
        <v>251</v>
      </c>
      <c r="E667" s="135" t="str">
        <f t="shared" si="60"/>
        <v>Chris Junior</v>
      </c>
      <c r="F667" s="135" t="str">
        <f t="shared" si="61"/>
        <v>Orffer</v>
      </c>
      <c r="G667" s="135" t="str">
        <f t="shared" si="62"/>
        <v>Men Seniors</v>
      </c>
      <c r="H667" s="135" t="str">
        <f t="shared" si="63"/>
        <v>Penguin</v>
      </c>
      <c r="I667" s="174"/>
      <c r="J667" s="174" t="s">
        <v>376</v>
      </c>
      <c r="K667" s="174">
        <v>105</v>
      </c>
      <c r="L667" s="173">
        <f t="shared" si="64"/>
        <v>5.0999999999999996</v>
      </c>
      <c r="M667" s="173">
        <f t="shared" si="65"/>
        <v>5.0999999999999996</v>
      </c>
    </row>
    <row r="668" spans="1:13" hidden="1" x14ac:dyDescent="0.2">
      <c r="A668" s="135" t="s">
        <v>571</v>
      </c>
      <c r="B668" s="136">
        <v>44274</v>
      </c>
      <c r="C668" s="135" t="s">
        <v>572</v>
      </c>
      <c r="D668" s="251" t="s">
        <v>269</v>
      </c>
      <c r="E668" s="135" t="str">
        <f t="shared" si="60"/>
        <v>Raymond</v>
      </c>
      <c r="F668" s="135" t="str">
        <f t="shared" si="61"/>
        <v>Duvenhage</v>
      </c>
      <c r="G668" s="135" t="str">
        <f t="shared" si="62"/>
        <v>Men Seniors</v>
      </c>
      <c r="H668" s="135" t="str">
        <f t="shared" si="63"/>
        <v>Walvis Bay</v>
      </c>
      <c r="I668" s="174"/>
      <c r="J668" s="174" t="s">
        <v>376</v>
      </c>
      <c r="K668" s="174">
        <v>105</v>
      </c>
      <c r="L668" s="173">
        <f t="shared" si="64"/>
        <v>5.0999999999999996</v>
      </c>
      <c r="M668" s="173">
        <f t="shared" si="65"/>
        <v>5.0999999999999996</v>
      </c>
    </row>
    <row r="669" spans="1:13" hidden="1" x14ac:dyDescent="0.2">
      <c r="A669" s="135" t="s">
        <v>573</v>
      </c>
      <c r="B669" s="136">
        <v>44275</v>
      </c>
      <c r="C669" s="135" t="s">
        <v>574</v>
      </c>
      <c r="D669" s="251" t="s">
        <v>255</v>
      </c>
      <c r="E669" s="135" t="str">
        <f t="shared" si="60"/>
        <v>Adri</v>
      </c>
      <c r="F669" s="135" t="str">
        <f t="shared" si="61"/>
        <v>Roets</v>
      </c>
      <c r="G669" s="135" t="str">
        <f t="shared" si="62"/>
        <v>Men Seniors</v>
      </c>
      <c r="H669" s="135" t="str">
        <f t="shared" si="63"/>
        <v>Atlantic Angling Club</v>
      </c>
      <c r="I669" s="174"/>
      <c r="J669" s="174" t="s">
        <v>376</v>
      </c>
      <c r="K669" s="174">
        <v>105</v>
      </c>
      <c r="L669" s="173">
        <f t="shared" si="64"/>
        <v>5.0999999999999996</v>
      </c>
      <c r="M669" s="173">
        <f t="shared" si="65"/>
        <v>5.0999999999999996</v>
      </c>
    </row>
    <row r="670" spans="1:13" hidden="1" x14ac:dyDescent="0.2">
      <c r="A670" s="135" t="s">
        <v>573</v>
      </c>
      <c r="B670" s="136">
        <v>44275</v>
      </c>
      <c r="C670" s="135" t="s">
        <v>574</v>
      </c>
      <c r="D670" s="251" t="s">
        <v>205</v>
      </c>
      <c r="E670" s="135" t="str">
        <f t="shared" si="60"/>
        <v>Nico</v>
      </c>
      <c r="F670" s="135" t="str">
        <f t="shared" si="61"/>
        <v>Kotze</v>
      </c>
      <c r="G670" s="135" t="str">
        <f t="shared" si="62"/>
        <v>Men Seniors</v>
      </c>
      <c r="H670" s="135" t="str">
        <f t="shared" si="63"/>
        <v>Penguin</v>
      </c>
      <c r="I670" s="174"/>
      <c r="J670" s="174" t="s">
        <v>376</v>
      </c>
      <c r="K670" s="174">
        <v>105</v>
      </c>
      <c r="L670" s="173">
        <f t="shared" si="64"/>
        <v>5.0999999999999996</v>
      </c>
      <c r="M670" s="173">
        <f t="shared" si="65"/>
        <v>5.0999999999999996</v>
      </c>
    </row>
    <row r="671" spans="1:13" hidden="1" x14ac:dyDescent="0.2">
      <c r="A671" s="135" t="s">
        <v>573</v>
      </c>
      <c r="B671" s="136">
        <v>44275</v>
      </c>
      <c r="C671" s="135" t="s">
        <v>574</v>
      </c>
      <c r="D671" s="251" t="s">
        <v>554</v>
      </c>
      <c r="E671" s="135" t="str">
        <f t="shared" si="60"/>
        <v>Duan</v>
      </c>
      <c r="F671" s="135" t="str">
        <f t="shared" si="61"/>
        <v>Kotze</v>
      </c>
      <c r="G671" s="135" t="str">
        <f t="shared" si="62"/>
        <v>Men Seniors</v>
      </c>
      <c r="H671" s="135" t="str">
        <f t="shared" si="63"/>
        <v>Okahandja</v>
      </c>
      <c r="I671" s="174"/>
      <c r="J671" s="174" t="s">
        <v>376</v>
      </c>
      <c r="K671" s="174">
        <v>105</v>
      </c>
      <c r="L671" s="173">
        <f t="shared" si="64"/>
        <v>5.0999999999999996</v>
      </c>
      <c r="M671" s="173">
        <f t="shared" si="65"/>
        <v>5.0999999999999996</v>
      </c>
    </row>
    <row r="672" spans="1:13" hidden="1" x14ac:dyDescent="0.2">
      <c r="A672" s="135" t="s">
        <v>573</v>
      </c>
      <c r="B672" s="136">
        <v>44275</v>
      </c>
      <c r="C672" s="135" t="s">
        <v>574</v>
      </c>
      <c r="D672" s="251" t="s">
        <v>262</v>
      </c>
      <c r="E672" s="135" t="str">
        <f t="shared" si="60"/>
        <v>Lu-Andre</v>
      </c>
      <c r="F672" s="135" t="str">
        <f t="shared" si="61"/>
        <v>Duvenhage</v>
      </c>
      <c r="G672" s="135" t="str">
        <f t="shared" si="62"/>
        <v>Men Seniors</v>
      </c>
      <c r="H672" s="135" t="str">
        <f t="shared" si="63"/>
        <v>Seagull Angling Club Coastal</v>
      </c>
      <c r="I672" s="174"/>
      <c r="J672" s="172" t="s">
        <v>376</v>
      </c>
      <c r="K672" s="174">
        <v>105</v>
      </c>
      <c r="L672" s="173">
        <f t="shared" si="64"/>
        <v>5.0999999999999996</v>
      </c>
      <c r="M672" s="173">
        <f t="shared" si="65"/>
        <v>5.0999999999999996</v>
      </c>
    </row>
    <row r="673" spans="1:13" hidden="1" x14ac:dyDescent="0.2">
      <c r="A673" s="135" t="s">
        <v>573</v>
      </c>
      <c r="B673" s="136">
        <v>44275</v>
      </c>
      <c r="C673" s="135" t="s">
        <v>574</v>
      </c>
      <c r="D673" s="251" t="s">
        <v>232</v>
      </c>
      <c r="E673" s="135" t="str">
        <f t="shared" si="60"/>
        <v>Tertius</v>
      </c>
      <c r="F673" s="135" t="str">
        <f t="shared" si="61"/>
        <v>Potgieter</v>
      </c>
      <c r="G673" s="135" t="str">
        <f t="shared" si="62"/>
        <v>Men Seniors</v>
      </c>
      <c r="H673" s="135" t="str">
        <f t="shared" si="63"/>
        <v>Seagull Angling Club Inland</v>
      </c>
      <c r="I673" s="174"/>
      <c r="J673" s="174" t="s">
        <v>376</v>
      </c>
      <c r="K673" s="174">
        <v>105</v>
      </c>
      <c r="L673" s="173">
        <f t="shared" si="64"/>
        <v>5.0999999999999996</v>
      </c>
      <c r="M673" s="173">
        <f t="shared" si="65"/>
        <v>5.0999999999999996</v>
      </c>
    </row>
    <row r="674" spans="1:13" hidden="1" x14ac:dyDescent="0.2">
      <c r="A674" s="135" t="s">
        <v>571</v>
      </c>
      <c r="B674" s="136">
        <v>44274</v>
      </c>
      <c r="C674" s="135" t="s">
        <v>572</v>
      </c>
      <c r="D674" s="251" t="s">
        <v>248</v>
      </c>
      <c r="E674" s="135" t="str">
        <f t="shared" si="60"/>
        <v>Corne</v>
      </c>
      <c r="F674" s="135" t="str">
        <f t="shared" si="61"/>
        <v>Burger</v>
      </c>
      <c r="G674" s="135" t="str">
        <f t="shared" si="62"/>
        <v>Men U/16</v>
      </c>
      <c r="H674" s="135" t="str">
        <f t="shared" si="63"/>
        <v>Penguin</v>
      </c>
      <c r="I674" s="174"/>
      <c r="J674" s="172" t="s">
        <v>376</v>
      </c>
      <c r="K674" s="174">
        <v>114</v>
      </c>
      <c r="L674" s="173">
        <f t="shared" si="64"/>
        <v>6.8</v>
      </c>
      <c r="M674" s="173">
        <f t="shared" si="65"/>
        <v>6.8</v>
      </c>
    </row>
    <row r="675" spans="1:13" hidden="1" x14ac:dyDescent="0.2">
      <c r="A675" s="135" t="s">
        <v>571</v>
      </c>
      <c r="B675" s="136">
        <v>44274</v>
      </c>
      <c r="C675" s="135" t="s">
        <v>572</v>
      </c>
      <c r="D675" s="251" t="s">
        <v>282</v>
      </c>
      <c r="E675" s="135" t="str">
        <f t="shared" si="60"/>
        <v>Eduard</v>
      </c>
      <c r="F675" s="135" t="str">
        <f t="shared" si="61"/>
        <v>Janse van Rensburg</v>
      </c>
      <c r="G675" s="135" t="str">
        <f t="shared" si="62"/>
        <v>Men U/16</v>
      </c>
      <c r="H675" s="135" t="str">
        <f t="shared" si="63"/>
        <v>Walvis Bay</v>
      </c>
      <c r="I675" s="174"/>
      <c r="J675" s="172" t="s">
        <v>376</v>
      </c>
      <c r="K675" s="174">
        <v>114</v>
      </c>
      <c r="L675" s="173">
        <f t="shared" si="64"/>
        <v>6.8</v>
      </c>
      <c r="M675" s="173">
        <f t="shared" si="65"/>
        <v>6.8</v>
      </c>
    </row>
    <row r="676" spans="1:13" hidden="1" x14ac:dyDescent="0.2">
      <c r="A676" s="135" t="s">
        <v>573</v>
      </c>
      <c r="B676" s="136">
        <v>44275</v>
      </c>
      <c r="C676" s="135" t="s">
        <v>574</v>
      </c>
      <c r="D676" s="251" t="s">
        <v>567</v>
      </c>
      <c r="E676" s="135" t="str">
        <f t="shared" si="60"/>
        <v>Olaf</v>
      </c>
      <c r="F676" s="135" t="str">
        <f t="shared" si="61"/>
        <v>Coetzee</v>
      </c>
      <c r="G676" s="135" t="str">
        <f t="shared" si="62"/>
        <v>Men Seniors</v>
      </c>
      <c r="H676" s="135" t="str">
        <f t="shared" si="63"/>
        <v>Namib Park</v>
      </c>
      <c r="I676" s="174"/>
      <c r="J676" s="174" t="s">
        <v>376</v>
      </c>
      <c r="K676" s="174">
        <v>105</v>
      </c>
      <c r="L676" s="173">
        <f t="shared" si="64"/>
        <v>5.0999999999999996</v>
      </c>
      <c r="M676" s="173">
        <f t="shared" si="65"/>
        <v>5.0999999999999996</v>
      </c>
    </row>
    <row r="677" spans="1:13" hidden="1" x14ac:dyDescent="0.2">
      <c r="A677" s="135" t="s">
        <v>573</v>
      </c>
      <c r="B677" s="136">
        <v>44275</v>
      </c>
      <c r="C677" s="135" t="s">
        <v>574</v>
      </c>
      <c r="D677" s="251" t="s">
        <v>219</v>
      </c>
      <c r="E677" s="135" t="str">
        <f t="shared" si="60"/>
        <v>Leon</v>
      </c>
      <c r="F677" s="135" t="str">
        <f t="shared" si="61"/>
        <v>Krauze</v>
      </c>
      <c r="G677" s="135" t="str">
        <f t="shared" si="62"/>
        <v>Men Seniors</v>
      </c>
      <c r="H677" s="135" t="str">
        <f t="shared" si="63"/>
        <v>Henties Bay</v>
      </c>
      <c r="I677" s="174"/>
      <c r="J677" s="174" t="s">
        <v>376</v>
      </c>
      <c r="K677" s="174">
        <v>105</v>
      </c>
      <c r="L677" s="173">
        <f t="shared" si="64"/>
        <v>5.0999999999999996</v>
      </c>
      <c r="M677" s="173">
        <f t="shared" si="65"/>
        <v>5.0999999999999996</v>
      </c>
    </row>
    <row r="678" spans="1:13" hidden="1" x14ac:dyDescent="0.2">
      <c r="A678" s="135" t="s">
        <v>544</v>
      </c>
      <c r="B678" s="136">
        <v>44273</v>
      </c>
      <c r="C678" s="135" t="s">
        <v>545</v>
      </c>
      <c r="D678" s="273" t="s">
        <v>463</v>
      </c>
      <c r="E678" s="135" t="str">
        <f t="shared" si="60"/>
        <v>Johan</v>
      </c>
      <c r="F678" s="135" t="str">
        <f t="shared" si="61"/>
        <v>Van Niekerk</v>
      </c>
      <c r="G678" s="135" t="str">
        <f t="shared" si="62"/>
        <v>Men Seniors</v>
      </c>
      <c r="H678" s="135" t="str">
        <f t="shared" si="63"/>
        <v>Namib Park</v>
      </c>
      <c r="I678" s="174"/>
      <c r="J678" s="174" t="s">
        <v>403</v>
      </c>
      <c r="K678" s="174">
        <v>72</v>
      </c>
      <c r="L678" s="173">
        <f t="shared" si="64"/>
        <v>5</v>
      </c>
      <c r="M678" s="173">
        <f t="shared" si="65"/>
        <v>5</v>
      </c>
    </row>
    <row r="679" spans="1:13" hidden="1" x14ac:dyDescent="0.2">
      <c r="A679" s="135" t="s">
        <v>544</v>
      </c>
      <c r="B679" s="136">
        <v>44273</v>
      </c>
      <c r="C679" s="135" t="s">
        <v>545</v>
      </c>
      <c r="D679" s="251" t="s">
        <v>501</v>
      </c>
      <c r="E679" s="135" t="str">
        <f t="shared" si="60"/>
        <v>Terence</v>
      </c>
      <c r="F679" s="135" t="str">
        <f t="shared" si="61"/>
        <v>Knowles</v>
      </c>
      <c r="G679" s="135" t="str">
        <f t="shared" si="62"/>
        <v>Men Seniors/U21</v>
      </c>
      <c r="H679" s="135" t="str">
        <f t="shared" si="63"/>
        <v>Welwitschia</v>
      </c>
      <c r="I679" s="174"/>
      <c r="J679" s="174" t="s">
        <v>377</v>
      </c>
      <c r="K679" s="174">
        <v>109</v>
      </c>
      <c r="L679" s="173">
        <f t="shared" si="64"/>
        <v>5</v>
      </c>
      <c r="M679" s="173">
        <f t="shared" si="65"/>
        <v>5</v>
      </c>
    </row>
    <row r="680" spans="1:13" hidden="1" x14ac:dyDescent="0.2">
      <c r="A680" s="135" t="s">
        <v>573</v>
      </c>
      <c r="B680" s="136">
        <v>44275</v>
      </c>
      <c r="C680" s="135" t="s">
        <v>574</v>
      </c>
      <c r="D680" s="251" t="s">
        <v>206</v>
      </c>
      <c r="E680" s="135" t="str">
        <f t="shared" si="60"/>
        <v>Brian</v>
      </c>
      <c r="F680" s="135" t="str">
        <f t="shared" si="61"/>
        <v>Curtis</v>
      </c>
      <c r="G680" s="135" t="str">
        <f t="shared" si="62"/>
        <v>Men Seniors</v>
      </c>
      <c r="H680" s="135" t="str">
        <f t="shared" si="63"/>
        <v>Orca Angling Club</v>
      </c>
      <c r="I680" s="174"/>
      <c r="J680" s="174" t="s">
        <v>377</v>
      </c>
      <c r="K680" s="174">
        <v>109</v>
      </c>
      <c r="L680" s="173">
        <f t="shared" si="64"/>
        <v>5</v>
      </c>
      <c r="M680" s="173">
        <f t="shared" si="65"/>
        <v>5</v>
      </c>
    </row>
    <row r="681" spans="1:13" hidden="1" x14ac:dyDescent="0.2">
      <c r="A681" s="135" t="s">
        <v>544</v>
      </c>
      <c r="B681" s="136">
        <v>44273</v>
      </c>
      <c r="C681" s="135" t="s">
        <v>545</v>
      </c>
      <c r="D681" s="273" t="s">
        <v>206</v>
      </c>
      <c r="E681" s="135" t="str">
        <f t="shared" si="60"/>
        <v>Brian</v>
      </c>
      <c r="F681" s="135" t="str">
        <f t="shared" si="61"/>
        <v>Curtis</v>
      </c>
      <c r="G681" s="135" t="str">
        <f t="shared" si="62"/>
        <v>Men Seniors</v>
      </c>
      <c r="H681" s="135" t="str">
        <f t="shared" si="63"/>
        <v>Orca Angling Club</v>
      </c>
      <c r="I681" s="174"/>
      <c r="J681" s="172" t="s">
        <v>376</v>
      </c>
      <c r="K681" s="174">
        <v>104</v>
      </c>
      <c r="L681" s="173">
        <f t="shared" si="64"/>
        <v>5</v>
      </c>
      <c r="M681" s="173">
        <f t="shared" si="65"/>
        <v>5</v>
      </c>
    </row>
    <row r="682" spans="1:13" hidden="1" x14ac:dyDescent="0.2">
      <c r="A682" s="135" t="s">
        <v>571</v>
      </c>
      <c r="B682" s="136">
        <v>44274</v>
      </c>
      <c r="C682" s="135" t="s">
        <v>572</v>
      </c>
      <c r="D682" s="251" t="s">
        <v>233</v>
      </c>
      <c r="E682" s="135" t="str">
        <f t="shared" si="60"/>
        <v>Dian</v>
      </c>
      <c r="F682" s="135" t="str">
        <f t="shared" si="61"/>
        <v>Neethling</v>
      </c>
      <c r="G682" s="135" t="str">
        <f t="shared" si="62"/>
        <v>Men U/21</v>
      </c>
      <c r="H682" s="135" t="str">
        <f t="shared" si="63"/>
        <v>Walvis Bay</v>
      </c>
      <c r="I682" s="174"/>
      <c r="J682" s="172" t="s">
        <v>376</v>
      </c>
      <c r="K682" s="174">
        <v>109</v>
      </c>
      <c r="L682" s="173">
        <f t="shared" si="64"/>
        <v>5.8</v>
      </c>
      <c r="M682" s="173">
        <f t="shared" si="65"/>
        <v>5.8</v>
      </c>
    </row>
    <row r="683" spans="1:13" hidden="1" x14ac:dyDescent="0.2">
      <c r="A683" s="135" t="s">
        <v>571</v>
      </c>
      <c r="B683" s="136">
        <v>44274</v>
      </c>
      <c r="C683" s="135" t="s">
        <v>572</v>
      </c>
      <c r="D683" s="251" t="s">
        <v>454</v>
      </c>
      <c r="E683" s="135" t="str">
        <f t="shared" si="60"/>
        <v>Daniel</v>
      </c>
      <c r="F683" s="135" t="str">
        <f t="shared" si="61"/>
        <v>Pretorius</v>
      </c>
      <c r="G683" s="135" t="str">
        <f t="shared" si="62"/>
        <v>Men Seniors</v>
      </c>
      <c r="H683" s="135" t="str">
        <f t="shared" si="63"/>
        <v>Welwitschia</v>
      </c>
      <c r="I683" s="174"/>
      <c r="J683" s="172" t="s">
        <v>376</v>
      </c>
      <c r="K683" s="174">
        <v>104</v>
      </c>
      <c r="L683" s="173">
        <f t="shared" si="64"/>
        <v>5</v>
      </c>
      <c r="M683" s="173">
        <f t="shared" si="65"/>
        <v>5</v>
      </c>
    </row>
    <row r="684" spans="1:13" ht="13.5" customHeight="1" x14ac:dyDescent="0.25">
      <c r="A684" s="135" t="s">
        <v>544</v>
      </c>
      <c r="B684" s="136">
        <v>44273</v>
      </c>
      <c r="C684" s="135" t="s">
        <v>545</v>
      </c>
      <c r="D684" s="272" t="s">
        <v>253</v>
      </c>
      <c r="E684" s="135" t="str">
        <f t="shared" si="60"/>
        <v>Michael</v>
      </c>
      <c r="F684" s="135" t="str">
        <f t="shared" si="61"/>
        <v>Durant</v>
      </c>
      <c r="G684" s="135" t="str">
        <f t="shared" si="62"/>
        <v>Men Seniors</v>
      </c>
      <c r="H684" s="135" t="str">
        <f t="shared" si="63"/>
        <v>Steenbras</v>
      </c>
      <c r="I684" s="174" t="s">
        <v>19</v>
      </c>
      <c r="J684" s="172"/>
      <c r="K684" s="174">
        <v>71</v>
      </c>
      <c r="L684" s="173">
        <f t="shared" si="64"/>
        <v>3.7</v>
      </c>
      <c r="M684" s="173">
        <f t="shared" si="65"/>
        <v>3.7</v>
      </c>
    </row>
    <row r="685" spans="1:13" ht="13.5" hidden="1" customHeight="1" x14ac:dyDescent="0.2">
      <c r="A685" s="135" t="s">
        <v>571</v>
      </c>
      <c r="B685" s="136">
        <v>44274</v>
      </c>
      <c r="C685" s="135" t="s">
        <v>572</v>
      </c>
      <c r="D685" s="251" t="s">
        <v>232</v>
      </c>
      <c r="E685" s="135" t="str">
        <f t="shared" si="60"/>
        <v>Tertius</v>
      </c>
      <c r="F685" s="135" t="str">
        <f t="shared" si="61"/>
        <v>Potgieter</v>
      </c>
      <c r="G685" s="135" t="str">
        <f t="shared" si="62"/>
        <v>Men Seniors</v>
      </c>
      <c r="H685" s="135" t="str">
        <f t="shared" si="63"/>
        <v>Seagull Angling Club Inland</v>
      </c>
      <c r="I685" s="174"/>
      <c r="J685" s="172" t="s">
        <v>376</v>
      </c>
      <c r="K685" s="174">
        <v>104</v>
      </c>
      <c r="L685" s="173">
        <f t="shared" si="64"/>
        <v>5</v>
      </c>
      <c r="M685" s="173">
        <f t="shared" si="65"/>
        <v>5</v>
      </c>
    </row>
    <row r="686" spans="1:13" hidden="1" x14ac:dyDescent="0.2">
      <c r="A686" s="135" t="s">
        <v>544</v>
      </c>
      <c r="B686" s="136">
        <v>44273</v>
      </c>
      <c r="C686" s="135" t="s">
        <v>545</v>
      </c>
      <c r="D686" s="251" t="s">
        <v>478</v>
      </c>
      <c r="E686" s="135" t="str">
        <f t="shared" si="60"/>
        <v>Adrian</v>
      </c>
      <c r="F686" s="135" t="str">
        <f t="shared" si="61"/>
        <v>Steenkamp</v>
      </c>
      <c r="G686" s="135" t="str">
        <f t="shared" si="62"/>
        <v>Men U/16</v>
      </c>
      <c r="H686" s="135" t="str">
        <f t="shared" si="63"/>
        <v>Benguella</v>
      </c>
      <c r="I686" s="174"/>
      <c r="J686" s="172" t="s">
        <v>376</v>
      </c>
      <c r="K686" s="174">
        <v>113</v>
      </c>
      <c r="L686" s="173">
        <f t="shared" si="64"/>
        <v>6.6</v>
      </c>
      <c r="M686" s="173">
        <f t="shared" si="65"/>
        <v>6.6</v>
      </c>
    </row>
    <row r="687" spans="1:13" hidden="1" x14ac:dyDescent="0.2">
      <c r="A687" s="135" t="s">
        <v>573</v>
      </c>
      <c r="B687" s="136">
        <v>44275</v>
      </c>
      <c r="C687" s="135" t="s">
        <v>574</v>
      </c>
      <c r="D687" s="251" t="s">
        <v>212</v>
      </c>
      <c r="E687" s="135" t="str">
        <f t="shared" si="60"/>
        <v>Morne</v>
      </c>
      <c r="F687" s="135" t="str">
        <f t="shared" si="61"/>
        <v>Horn</v>
      </c>
      <c r="G687" s="135" t="str">
        <f t="shared" si="62"/>
        <v>Men Seniors</v>
      </c>
      <c r="H687" s="135" t="str">
        <f t="shared" si="63"/>
        <v>Penguin</v>
      </c>
      <c r="I687" s="174"/>
      <c r="J687" s="172" t="s">
        <v>376</v>
      </c>
      <c r="K687" s="174">
        <v>104</v>
      </c>
      <c r="L687" s="173">
        <f t="shared" si="64"/>
        <v>5</v>
      </c>
      <c r="M687" s="173">
        <f t="shared" si="65"/>
        <v>5</v>
      </c>
    </row>
    <row r="688" spans="1:13" hidden="1" x14ac:dyDescent="0.2">
      <c r="A688" s="135" t="s">
        <v>571</v>
      </c>
      <c r="B688" s="136">
        <v>44274</v>
      </c>
      <c r="C688" s="135" t="s">
        <v>572</v>
      </c>
      <c r="D688" s="251" t="s">
        <v>409</v>
      </c>
      <c r="E688" s="135" t="str">
        <f t="shared" si="60"/>
        <v>Mark</v>
      </c>
      <c r="F688" s="135" t="str">
        <f t="shared" si="61"/>
        <v>Van Der Merwe</v>
      </c>
      <c r="G688" s="135" t="str">
        <f t="shared" si="62"/>
        <v>Men U/16</v>
      </c>
      <c r="H688" s="135" t="str">
        <f t="shared" si="63"/>
        <v>Namib Park</v>
      </c>
      <c r="I688" s="174"/>
      <c r="J688" s="174" t="s">
        <v>376</v>
      </c>
      <c r="K688" s="174">
        <v>113</v>
      </c>
      <c r="L688" s="173">
        <f t="shared" si="64"/>
        <v>6.6</v>
      </c>
      <c r="M688" s="173">
        <f t="shared" si="65"/>
        <v>6.6</v>
      </c>
    </row>
    <row r="689" spans="1:13" hidden="1" x14ac:dyDescent="0.2">
      <c r="A689" s="135" t="s">
        <v>573</v>
      </c>
      <c r="B689" s="136">
        <v>44275</v>
      </c>
      <c r="C689" s="135" t="s">
        <v>574</v>
      </c>
      <c r="D689" s="251" t="s">
        <v>260</v>
      </c>
      <c r="E689" s="135" t="str">
        <f t="shared" si="60"/>
        <v>Grant</v>
      </c>
      <c r="F689" s="135" t="str">
        <f t="shared" si="61"/>
        <v>Knight</v>
      </c>
      <c r="G689" s="135" t="str">
        <f t="shared" si="62"/>
        <v>Men Seniors</v>
      </c>
      <c r="H689" s="135" t="str">
        <f t="shared" si="63"/>
        <v>Penguin</v>
      </c>
      <c r="I689" s="174"/>
      <c r="J689" s="174" t="s">
        <v>376</v>
      </c>
      <c r="K689" s="174">
        <v>104</v>
      </c>
      <c r="L689" s="173">
        <f t="shared" si="64"/>
        <v>5</v>
      </c>
      <c r="M689" s="173">
        <f t="shared" si="65"/>
        <v>5</v>
      </c>
    </row>
    <row r="690" spans="1:13" hidden="1" x14ac:dyDescent="0.2">
      <c r="A690" s="135" t="s">
        <v>573</v>
      </c>
      <c r="B690" s="136">
        <v>44275</v>
      </c>
      <c r="C690" s="135" t="s">
        <v>574</v>
      </c>
      <c r="D690" s="251" t="s">
        <v>218</v>
      </c>
      <c r="E690" s="135" t="str">
        <f t="shared" si="60"/>
        <v>Johan</v>
      </c>
      <c r="F690" s="135" t="str">
        <f t="shared" si="61"/>
        <v>Van Wyk</v>
      </c>
      <c r="G690" s="135" t="str">
        <f t="shared" si="62"/>
        <v>Men Seniors</v>
      </c>
      <c r="H690" s="135" t="str">
        <f t="shared" si="63"/>
        <v>Mako</v>
      </c>
      <c r="I690" s="174"/>
      <c r="J690" s="172" t="s">
        <v>376</v>
      </c>
      <c r="K690" s="174">
        <v>104</v>
      </c>
      <c r="L690" s="173">
        <f t="shared" si="64"/>
        <v>5</v>
      </c>
      <c r="M690" s="173">
        <f t="shared" si="65"/>
        <v>5</v>
      </c>
    </row>
    <row r="691" spans="1:13" hidden="1" x14ac:dyDescent="0.2">
      <c r="A691" s="135" t="s">
        <v>573</v>
      </c>
      <c r="B691" s="136">
        <v>44275</v>
      </c>
      <c r="C691" s="135" t="s">
        <v>574</v>
      </c>
      <c r="D691" s="251" t="s">
        <v>327</v>
      </c>
      <c r="E691" s="135" t="str">
        <f t="shared" si="60"/>
        <v>Martinus</v>
      </c>
      <c r="F691" s="135" t="str">
        <f t="shared" si="61"/>
        <v>Venter</v>
      </c>
      <c r="G691" s="135" t="str">
        <f t="shared" si="62"/>
        <v>Men Seniors</v>
      </c>
      <c r="H691" s="135" t="str">
        <f t="shared" si="63"/>
        <v>Otjiwarongo</v>
      </c>
      <c r="I691" s="174"/>
      <c r="J691" s="174" t="s">
        <v>376</v>
      </c>
      <c r="K691" s="174">
        <v>104</v>
      </c>
      <c r="L691" s="173">
        <f t="shared" si="64"/>
        <v>5</v>
      </c>
      <c r="M691" s="173">
        <f t="shared" si="65"/>
        <v>5</v>
      </c>
    </row>
    <row r="692" spans="1:13" hidden="1" x14ac:dyDescent="0.2">
      <c r="A692" s="135" t="s">
        <v>544</v>
      </c>
      <c r="B692" s="136">
        <v>44273</v>
      </c>
      <c r="C692" s="135" t="s">
        <v>545</v>
      </c>
      <c r="D692" s="273" t="s">
        <v>463</v>
      </c>
      <c r="E692" s="135" t="str">
        <f t="shared" si="60"/>
        <v>Johan</v>
      </c>
      <c r="F692" s="135" t="str">
        <f t="shared" si="61"/>
        <v>Van Niekerk</v>
      </c>
      <c r="G692" s="135" t="str">
        <f t="shared" si="62"/>
        <v>Men Seniors</v>
      </c>
      <c r="H692" s="135" t="str">
        <f t="shared" si="63"/>
        <v>Namib Park</v>
      </c>
      <c r="I692" s="174"/>
      <c r="J692" s="172" t="s">
        <v>8</v>
      </c>
      <c r="K692" s="174">
        <v>85</v>
      </c>
      <c r="L692" s="173">
        <f t="shared" si="64"/>
        <v>4.9000000000000004</v>
      </c>
      <c r="M692" s="173">
        <f t="shared" si="65"/>
        <v>4.9000000000000004</v>
      </c>
    </row>
    <row r="693" spans="1:13" ht="13.5" hidden="1" customHeight="1" x14ac:dyDescent="0.25">
      <c r="A693" s="135" t="s">
        <v>544</v>
      </c>
      <c r="B693" s="136">
        <v>44273</v>
      </c>
      <c r="C693" s="135" t="s">
        <v>545</v>
      </c>
      <c r="D693" s="272" t="s">
        <v>566</v>
      </c>
      <c r="E693" s="135" t="str">
        <f t="shared" si="60"/>
        <v>Corne</v>
      </c>
      <c r="F693" s="135" t="str">
        <f t="shared" si="61"/>
        <v>Van Niekerk</v>
      </c>
      <c r="G693" s="135" t="str">
        <f t="shared" si="62"/>
        <v>Men Seniors</v>
      </c>
      <c r="H693" s="135" t="str">
        <f t="shared" si="63"/>
        <v>Penguin</v>
      </c>
      <c r="I693" s="174"/>
      <c r="J693" s="174" t="s">
        <v>8</v>
      </c>
      <c r="K693" s="174">
        <v>85</v>
      </c>
      <c r="L693" s="173">
        <f t="shared" si="64"/>
        <v>4.9000000000000004</v>
      </c>
      <c r="M693" s="173">
        <f t="shared" si="65"/>
        <v>4.9000000000000004</v>
      </c>
    </row>
    <row r="694" spans="1:13" hidden="1" x14ac:dyDescent="0.2">
      <c r="A694" s="135" t="s">
        <v>571</v>
      </c>
      <c r="B694" s="136">
        <v>44274</v>
      </c>
      <c r="C694" s="135" t="s">
        <v>572</v>
      </c>
      <c r="D694" s="251" t="s">
        <v>318</v>
      </c>
      <c r="E694" s="135" t="str">
        <f t="shared" si="60"/>
        <v>Rinus</v>
      </c>
      <c r="F694" s="135" t="str">
        <f t="shared" si="61"/>
        <v>Van Der Westhuizen</v>
      </c>
      <c r="G694" s="135" t="str">
        <f t="shared" si="62"/>
        <v>Men Seniors</v>
      </c>
      <c r="H694" s="135" t="str">
        <f t="shared" si="63"/>
        <v>Otjiwarongo</v>
      </c>
      <c r="I694" s="174"/>
      <c r="J694" s="172" t="s">
        <v>8</v>
      </c>
      <c r="K694" s="174">
        <v>85</v>
      </c>
      <c r="L694" s="173">
        <f t="shared" si="64"/>
        <v>4.9000000000000004</v>
      </c>
      <c r="M694" s="173">
        <f t="shared" si="65"/>
        <v>4.9000000000000004</v>
      </c>
    </row>
    <row r="695" spans="1:13" hidden="1" x14ac:dyDescent="0.2">
      <c r="A695" s="135" t="s">
        <v>571</v>
      </c>
      <c r="B695" s="136">
        <v>44274</v>
      </c>
      <c r="C695" s="135" t="s">
        <v>572</v>
      </c>
      <c r="D695" s="251" t="s">
        <v>232</v>
      </c>
      <c r="E695" s="135" t="str">
        <f t="shared" si="60"/>
        <v>Tertius</v>
      </c>
      <c r="F695" s="135" t="str">
        <f t="shared" si="61"/>
        <v>Potgieter</v>
      </c>
      <c r="G695" s="135" t="str">
        <f t="shared" si="62"/>
        <v>Men Seniors</v>
      </c>
      <c r="H695" s="135" t="str">
        <f t="shared" si="63"/>
        <v>Seagull Angling Club Inland</v>
      </c>
      <c r="I695" s="174"/>
      <c r="J695" s="172" t="s">
        <v>377</v>
      </c>
      <c r="K695" s="174">
        <v>108</v>
      </c>
      <c r="L695" s="173">
        <f t="shared" si="64"/>
        <v>4.8</v>
      </c>
      <c r="M695" s="173">
        <f t="shared" si="65"/>
        <v>4.8</v>
      </c>
    </row>
    <row r="696" spans="1:13" hidden="1" x14ac:dyDescent="0.2">
      <c r="A696" s="135" t="s">
        <v>544</v>
      </c>
      <c r="B696" s="136">
        <v>44273</v>
      </c>
      <c r="C696" s="135" t="s">
        <v>545</v>
      </c>
      <c r="D696" s="273" t="s">
        <v>322</v>
      </c>
      <c r="E696" s="135" t="str">
        <f t="shared" si="60"/>
        <v>Karmen</v>
      </c>
      <c r="F696" s="135" t="str">
        <f t="shared" si="61"/>
        <v>Mynhardt</v>
      </c>
      <c r="G696" s="135" t="str">
        <f t="shared" si="62"/>
        <v>Ladies Senior</v>
      </c>
      <c r="H696" s="135" t="str">
        <f t="shared" si="63"/>
        <v>Atlantic Angling Club</v>
      </c>
      <c r="I696" s="174"/>
      <c r="J696" s="174" t="s">
        <v>376</v>
      </c>
      <c r="K696" s="174">
        <v>109</v>
      </c>
      <c r="L696" s="173">
        <f t="shared" si="64"/>
        <v>5.8</v>
      </c>
      <c r="M696" s="173">
        <f t="shared" si="65"/>
        <v>5.8</v>
      </c>
    </row>
    <row r="697" spans="1:13" hidden="1" x14ac:dyDescent="0.2">
      <c r="A697" s="135" t="s">
        <v>544</v>
      </c>
      <c r="B697" s="136">
        <v>44273</v>
      </c>
      <c r="C697" s="135" t="s">
        <v>545</v>
      </c>
      <c r="D697" s="251" t="s">
        <v>215</v>
      </c>
      <c r="E697" s="135" t="str">
        <f t="shared" si="60"/>
        <v>Johan</v>
      </c>
      <c r="F697" s="135" t="str">
        <f t="shared" si="61"/>
        <v>Agenbag</v>
      </c>
      <c r="G697" s="135" t="str">
        <f t="shared" si="62"/>
        <v>Men Seniors</v>
      </c>
      <c r="H697" s="135" t="str">
        <f t="shared" si="63"/>
        <v>Henties Bay</v>
      </c>
      <c r="I697" s="174"/>
      <c r="J697" s="172" t="s">
        <v>376</v>
      </c>
      <c r="K697" s="174">
        <v>103</v>
      </c>
      <c r="L697" s="173">
        <f t="shared" si="64"/>
        <v>4.8</v>
      </c>
      <c r="M697" s="173">
        <f t="shared" si="65"/>
        <v>4.8</v>
      </c>
    </row>
    <row r="698" spans="1:13" hidden="1" x14ac:dyDescent="0.2">
      <c r="A698" s="135" t="s">
        <v>571</v>
      </c>
      <c r="B698" s="136">
        <v>44274</v>
      </c>
      <c r="C698" s="135" t="s">
        <v>572</v>
      </c>
      <c r="D698" s="251" t="s">
        <v>239</v>
      </c>
      <c r="E698" s="135" t="str">
        <f t="shared" si="60"/>
        <v>Kiepie</v>
      </c>
      <c r="F698" s="135" t="str">
        <f t="shared" si="61"/>
        <v>Burger</v>
      </c>
      <c r="G698" s="135" t="str">
        <f t="shared" si="62"/>
        <v>Men Seniors</v>
      </c>
      <c r="H698" s="135" t="str">
        <f t="shared" si="63"/>
        <v>Mako</v>
      </c>
      <c r="I698" s="174"/>
      <c r="J698" s="172" t="s">
        <v>376</v>
      </c>
      <c r="K698" s="174">
        <v>103</v>
      </c>
      <c r="L698" s="173">
        <f t="shared" si="64"/>
        <v>4.8</v>
      </c>
      <c r="M698" s="173">
        <f t="shared" si="65"/>
        <v>4.8</v>
      </c>
    </row>
    <row r="699" spans="1:13" hidden="1" x14ac:dyDescent="0.2">
      <c r="A699" s="135" t="s">
        <v>573</v>
      </c>
      <c r="B699" s="136">
        <v>44275</v>
      </c>
      <c r="C699" s="135" t="s">
        <v>574</v>
      </c>
      <c r="D699" s="251" t="s">
        <v>238</v>
      </c>
      <c r="E699" s="135" t="str">
        <f t="shared" si="60"/>
        <v>Stefan Jnr</v>
      </c>
      <c r="F699" s="135" t="str">
        <f t="shared" si="61"/>
        <v>Du Preez</v>
      </c>
      <c r="G699" s="135" t="str">
        <f t="shared" si="62"/>
        <v>Men U/16</v>
      </c>
      <c r="H699" s="135" t="str">
        <f t="shared" si="63"/>
        <v>Walvis Bay</v>
      </c>
      <c r="I699" s="174"/>
      <c r="J699" s="172" t="s">
        <v>376</v>
      </c>
      <c r="K699" s="174">
        <v>113</v>
      </c>
      <c r="L699" s="173">
        <f t="shared" si="64"/>
        <v>6.6</v>
      </c>
      <c r="M699" s="173">
        <f t="shared" si="65"/>
        <v>6.6</v>
      </c>
    </row>
    <row r="700" spans="1:13" hidden="1" x14ac:dyDescent="0.2">
      <c r="A700" s="135" t="s">
        <v>571</v>
      </c>
      <c r="B700" s="136">
        <v>44274</v>
      </c>
      <c r="C700" s="135" t="s">
        <v>572</v>
      </c>
      <c r="D700" s="251" t="s">
        <v>216</v>
      </c>
      <c r="E700" s="135" t="str">
        <f t="shared" si="60"/>
        <v>Etienne</v>
      </c>
      <c r="F700" s="135" t="str">
        <f t="shared" si="61"/>
        <v>Stipp</v>
      </c>
      <c r="G700" s="135" t="str">
        <f t="shared" si="62"/>
        <v>Men Seniors</v>
      </c>
      <c r="H700" s="135" t="str">
        <f t="shared" si="63"/>
        <v>Benguella</v>
      </c>
      <c r="I700" s="174"/>
      <c r="J700" s="172" t="s">
        <v>376</v>
      </c>
      <c r="K700" s="174">
        <v>103</v>
      </c>
      <c r="L700" s="173">
        <f t="shared" si="64"/>
        <v>4.8</v>
      </c>
      <c r="M700" s="173">
        <f t="shared" si="65"/>
        <v>4.8</v>
      </c>
    </row>
    <row r="701" spans="1:13" hidden="1" x14ac:dyDescent="0.2">
      <c r="A701" s="135" t="s">
        <v>573</v>
      </c>
      <c r="B701" s="136">
        <v>44275</v>
      </c>
      <c r="C701" s="135" t="s">
        <v>574</v>
      </c>
      <c r="D701" s="251" t="s">
        <v>409</v>
      </c>
      <c r="E701" s="135" t="str">
        <f t="shared" si="60"/>
        <v>Mark</v>
      </c>
      <c r="F701" s="135" t="str">
        <f t="shared" si="61"/>
        <v>Van Der Merwe</v>
      </c>
      <c r="G701" s="135" t="str">
        <f t="shared" si="62"/>
        <v>Men U/16</v>
      </c>
      <c r="H701" s="135" t="str">
        <f t="shared" si="63"/>
        <v>Namib Park</v>
      </c>
      <c r="I701" s="174"/>
      <c r="J701" s="172" t="s">
        <v>376</v>
      </c>
      <c r="K701" s="174">
        <v>113</v>
      </c>
      <c r="L701" s="173">
        <f t="shared" si="64"/>
        <v>6.6</v>
      </c>
      <c r="M701" s="173">
        <f t="shared" si="65"/>
        <v>6.6</v>
      </c>
    </row>
    <row r="702" spans="1:13" hidden="1" x14ac:dyDescent="0.2">
      <c r="A702" s="135" t="s">
        <v>571</v>
      </c>
      <c r="B702" s="136">
        <v>44274</v>
      </c>
      <c r="C702" s="135" t="s">
        <v>572</v>
      </c>
      <c r="D702" s="251" t="s">
        <v>412</v>
      </c>
      <c r="E702" s="135" t="str">
        <f t="shared" si="60"/>
        <v>Johannes</v>
      </c>
      <c r="F702" s="135" t="str">
        <f t="shared" si="61"/>
        <v>Kotze</v>
      </c>
      <c r="G702" s="135" t="str">
        <f t="shared" si="62"/>
        <v>Men Seniors</v>
      </c>
      <c r="H702" s="135" t="str">
        <f t="shared" si="63"/>
        <v>Okahandja</v>
      </c>
      <c r="I702" s="174"/>
      <c r="J702" s="172" t="s">
        <v>376</v>
      </c>
      <c r="K702" s="174">
        <v>103</v>
      </c>
      <c r="L702" s="173">
        <f t="shared" si="64"/>
        <v>4.8</v>
      </c>
      <c r="M702" s="173">
        <f t="shared" si="65"/>
        <v>4.8</v>
      </c>
    </row>
    <row r="703" spans="1:13" hidden="1" x14ac:dyDescent="0.2">
      <c r="A703" s="135" t="s">
        <v>544</v>
      </c>
      <c r="B703" s="136">
        <v>44273</v>
      </c>
      <c r="C703" s="135" t="s">
        <v>545</v>
      </c>
      <c r="D703" s="273" t="s">
        <v>322</v>
      </c>
      <c r="E703" s="135" t="str">
        <f t="shared" si="60"/>
        <v>Karmen</v>
      </c>
      <c r="F703" s="135" t="str">
        <f t="shared" si="61"/>
        <v>Mynhardt</v>
      </c>
      <c r="G703" s="135" t="str">
        <f t="shared" si="62"/>
        <v>Ladies Senior</v>
      </c>
      <c r="H703" s="135" t="str">
        <f t="shared" si="63"/>
        <v>Atlantic Angling Club</v>
      </c>
      <c r="I703" s="174"/>
      <c r="J703" s="174" t="s">
        <v>376</v>
      </c>
      <c r="K703" s="174">
        <v>109</v>
      </c>
      <c r="L703" s="173">
        <f t="shared" si="64"/>
        <v>5.8</v>
      </c>
      <c r="M703" s="173">
        <f t="shared" si="65"/>
        <v>5.8</v>
      </c>
    </row>
    <row r="704" spans="1:13" hidden="1" x14ac:dyDescent="0.2">
      <c r="A704" s="135" t="s">
        <v>571</v>
      </c>
      <c r="B704" s="136">
        <v>44274</v>
      </c>
      <c r="C704" s="135" t="s">
        <v>572</v>
      </c>
      <c r="D704" s="251" t="s">
        <v>557</v>
      </c>
      <c r="E704" s="135" t="str">
        <f t="shared" si="60"/>
        <v>Marina</v>
      </c>
      <c r="F704" s="135" t="str">
        <f t="shared" si="61"/>
        <v>Kruger</v>
      </c>
      <c r="G704" s="135" t="str">
        <f t="shared" si="62"/>
        <v>Ladies Senior</v>
      </c>
      <c r="H704" s="135" t="str">
        <f t="shared" si="63"/>
        <v>Benguella</v>
      </c>
      <c r="I704" s="174"/>
      <c r="J704" s="174" t="s">
        <v>376</v>
      </c>
      <c r="K704" s="174">
        <v>109</v>
      </c>
      <c r="L704" s="173">
        <f t="shared" si="64"/>
        <v>5.8</v>
      </c>
      <c r="M704" s="173">
        <f t="shared" si="65"/>
        <v>5.8</v>
      </c>
    </row>
    <row r="705" spans="1:13" hidden="1" x14ac:dyDescent="0.2">
      <c r="A705" s="135" t="s">
        <v>544</v>
      </c>
      <c r="B705" s="136">
        <v>44273</v>
      </c>
      <c r="C705" s="135" t="s">
        <v>545</v>
      </c>
      <c r="D705" s="251" t="s">
        <v>256</v>
      </c>
      <c r="E705" s="135" t="str">
        <f t="shared" si="60"/>
        <v>Nadia</v>
      </c>
      <c r="F705" s="135" t="str">
        <f t="shared" si="61"/>
        <v>Steenkamp</v>
      </c>
      <c r="G705" s="135" t="str">
        <f t="shared" si="62"/>
        <v>Ladies Senior</v>
      </c>
      <c r="H705" s="135" t="str">
        <f t="shared" si="63"/>
        <v>Benguella</v>
      </c>
      <c r="I705" s="174"/>
      <c r="J705" s="174" t="s">
        <v>376</v>
      </c>
      <c r="K705" s="174">
        <v>107</v>
      </c>
      <c r="L705" s="173">
        <f t="shared" si="64"/>
        <v>5.5</v>
      </c>
      <c r="M705" s="173">
        <f t="shared" si="65"/>
        <v>5.5</v>
      </c>
    </row>
    <row r="706" spans="1:13" ht="13.5" hidden="1" customHeight="1" x14ac:dyDescent="0.2">
      <c r="A706" s="135" t="s">
        <v>573</v>
      </c>
      <c r="B706" s="136">
        <v>44275</v>
      </c>
      <c r="C706" s="135" t="s">
        <v>574</v>
      </c>
      <c r="D706" s="251" t="s">
        <v>221</v>
      </c>
      <c r="E706" s="135" t="str">
        <f t="shared" ref="E706:E769" si="66">IF(D706="","",VLOOKUP(D706,Master,3,FALSE))</f>
        <v>Sean</v>
      </c>
      <c r="F706" s="135" t="str">
        <f t="shared" ref="F706:F769" si="67">IF(D706="","",VLOOKUP(D706,Master,4,FALSE))</f>
        <v>Van Den Heuvel</v>
      </c>
      <c r="G706" s="135" t="str">
        <f t="shared" ref="G706:G769" si="68">IF(D706="","",VLOOKUP(D706,Master,5,FALSE))</f>
        <v>Men Seniors</v>
      </c>
      <c r="H706" s="135" t="str">
        <f t="shared" ref="H706:H769" si="69">IF(D706="","",VLOOKUP(D706,Master,2,FALSE))</f>
        <v>Seagull Angling Club Inland</v>
      </c>
      <c r="I706" s="174"/>
      <c r="J706" s="172" t="s">
        <v>377</v>
      </c>
      <c r="K706" s="174">
        <v>108</v>
      </c>
      <c r="L706" s="173">
        <f t="shared" ref="L706:L769" si="70">IF(K706="","",IF(I706="",ROUND(HLOOKUP(J706,kgList,K706,FALSE),1),ROUND(HLOOKUP(I706,kgList,K706,FALSE),1)))</f>
        <v>4.8</v>
      </c>
      <c r="M706" s="173">
        <f t="shared" ref="M706:M769" si="71">IF(L706="","",IF(COUNTA(I706:J706)&gt;1,"Edible or Inedible",IF(COUNTA(I706)=1,L706*1,IF(COUNTA(J706)=1,L706*1,"ERROR"))))</f>
        <v>4.8</v>
      </c>
    </row>
    <row r="707" spans="1:13" hidden="1" x14ac:dyDescent="0.2">
      <c r="A707" s="135" t="s">
        <v>544</v>
      </c>
      <c r="B707" s="136">
        <v>44273</v>
      </c>
      <c r="C707" s="135" t="s">
        <v>545</v>
      </c>
      <c r="D707" s="251" t="s">
        <v>219</v>
      </c>
      <c r="E707" s="135" t="str">
        <f t="shared" si="66"/>
        <v>Leon</v>
      </c>
      <c r="F707" s="135" t="str">
        <f t="shared" si="67"/>
        <v>Krauze</v>
      </c>
      <c r="G707" s="135" t="str">
        <f t="shared" si="68"/>
        <v>Men Seniors</v>
      </c>
      <c r="H707" s="135" t="str">
        <f t="shared" si="69"/>
        <v>Henties Bay</v>
      </c>
      <c r="I707" s="174"/>
      <c r="J707" s="172" t="s">
        <v>403</v>
      </c>
      <c r="K707" s="174">
        <v>70</v>
      </c>
      <c r="L707" s="173">
        <f t="shared" si="70"/>
        <v>4.7</v>
      </c>
      <c r="M707" s="173">
        <f t="shared" si="71"/>
        <v>4.7</v>
      </c>
    </row>
    <row r="708" spans="1:13" hidden="1" x14ac:dyDescent="0.2">
      <c r="A708" s="135" t="s">
        <v>544</v>
      </c>
      <c r="B708" s="136">
        <v>44273</v>
      </c>
      <c r="C708" s="135" t="s">
        <v>545</v>
      </c>
      <c r="D708" s="251" t="s">
        <v>456</v>
      </c>
      <c r="E708" s="135" t="str">
        <f t="shared" si="66"/>
        <v>Francois Jnr</v>
      </c>
      <c r="F708" s="135" t="str">
        <f t="shared" si="67"/>
        <v>Wolfaardt</v>
      </c>
      <c r="G708" s="135" t="str">
        <f t="shared" si="68"/>
        <v>Men U/16</v>
      </c>
      <c r="H708" s="135" t="str">
        <f t="shared" si="69"/>
        <v>Walvis Bay</v>
      </c>
      <c r="I708" s="174"/>
      <c r="J708" s="172" t="s">
        <v>376</v>
      </c>
      <c r="K708" s="174">
        <v>112</v>
      </c>
      <c r="L708" s="173">
        <f t="shared" si="70"/>
        <v>6.4</v>
      </c>
      <c r="M708" s="173">
        <f t="shared" si="71"/>
        <v>6.4</v>
      </c>
    </row>
    <row r="709" spans="1:13" hidden="1" x14ac:dyDescent="0.2">
      <c r="A709" s="135" t="s">
        <v>544</v>
      </c>
      <c r="B709" s="136">
        <v>44273</v>
      </c>
      <c r="C709" s="135" t="s">
        <v>545</v>
      </c>
      <c r="D709" s="251" t="s">
        <v>244</v>
      </c>
      <c r="E709" s="135" t="str">
        <f t="shared" si="66"/>
        <v>Lindie</v>
      </c>
      <c r="F709" s="135" t="str">
        <f t="shared" si="67"/>
        <v>Krauze</v>
      </c>
      <c r="G709" s="135" t="str">
        <f t="shared" si="68"/>
        <v>Ladies Senior</v>
      </c>
      <c r="H709" s="135" t="str">
        <f t="shared" si="69"/>
        <v>Henties Bay</v>
      </c>
      <c r="I709" s="174"/>
      <c r="J709" s="174" t="s">
        <v>376</v>
      </c>
      <c r="K709" s="174">
        <v>107</v>
      </c>
      <c r="L709" s="173">
        <f t="shared" si="70"/>
        <v>5.5</v>
      </c>
      <c r="M709" s="173">
        <f t="shared" si="71"/>
        <v>5.5</v>
      </c>
    </row>
    <row r="710" spans="1:13" hidden="1" x14ac:dyDescent="0.2">
      <c r="A710" s="135" t="s">
        <v>573</v>
      </c>
      <c r="B710" s="136">
        <v>44275</v>
      </c>
      <c r="C710" s="135" t="s">
        <v>574</v>
      </c>
      <c r="D710" s="251" t="s">
        <v>256</v>
      </c>
      <c r="E710" s="135" t="str">
        <f t="shared" si="66"/>
        <v>Nadia</v>
      </c>
      <c r="F710" s="135" t="str">
        <f t="shared" si="67"/>
        <v>Steenkamp</v>
      </c>
      <c r="G710" s="135" t="str">
        <f t="shared" si="68"/>
        <v>Ladies Senior</v>
      </c>
      <c r="H710" s="135" t="str">
        <f t="shared" si="69"/>
        <v>Benguella</v>
      </c>
      <c r="I710" s="174"/>
      <c r="J710" s="174" t="s">
        <v>377</v>
      </c>
      <c r="K710" s="174">
        <v>111</v>
      </c>
      <c r="L710" s="173">
        <f t="shared" si="70"/>
        <v>5.3</v>
      </c>
      <c r="M710" s="173">
        <f t="shared" si="71"/>
        <v>5.3</v>
      </c>
    </row>
    <row r="711" spans="1:13" hidden="1" x14ac:dyDescent="0.2">
      <c r="A711" s="135" t="s">
        <v>544</v>
      </c>
      <c r="B711" s="136">
        <v>44273</v>
      </c>
      <c r="C711" s="135" t="s">
        <v>545</v>
      </c>
      <c r="D711" s="251" t="s">
        <v>267</v>
      </c>
      <c r="E711" s="135" t="str">
        <f t="shared" si="66"/>
        <v>Herman</v>
      </c>
      <c r="F711" s="135" t="str">
        <f t="shared" si="67"/>
        <v>Krauze</v>
      </c>
      <c r="G711" s="135" t="str">
        <f t="shared" si="68"/>
        <v>Men U/16</v>
      </c>
      <c r="H711" s="135" t="str">
        <f t="shared" si="69"/>
        <v>Henties Bay</v>
      </c>
      <c r="I711" s="174"/>
      <c r="J711" s="172" t="s">
        <v>376</v>
      </c>
      <c r="K711" s="174">
        <v>112</v>
      </c>
      <c r="L711" s="173">
        <f t="shared" si="70"/>
        <v>6.4</v>
      </c>
      <c r="M711" s="173">
        <f t="shared" si="71"/>
        <v>6.4</v>
      </c>
    </row>
    <row r="712" spans="1:13" hidden="1" x14ac:dyDescent="0.2">
      <c r="A712" s="135" t="s">
        <v>544</v>
      </c>
      <c r="B712" s="136">
        <v>44273</v>
      </c>
      <c r="C712" s="135" t="s">
        <v>545</v>
      </c>
      <c r="D712" s="251" t="s">
        <v>303</v>
      </c>
      <c r="E712" s="135" t="str">
        <f t="shared" si="66"/>
        <v>Johan</v>
      </c>
      <c r="F712" s="135" t="str">
        <f t="shared" si="67"/>
        <v>Burger</v>
      </c>
      <c r="G712" s="135" t="str">
        <f t="shared" si="68"/>
        <v>Men Seniors</v>
      </c>
      <c r="H712" s="135" t="str">
        <f t="shared" si="69"/>
        <v>Henties Bay</v>
      </c>
      <c r="I712" s="174"/>
      <c r="J712" s="174" t="s">
        <v>377</v>
      </c>
      <c r="K712" s="174">
        <v>107</v>
      </c>
      <c r="L712" s="173">
        <f t="shared" si="70"/>
        <v>4.7</v>
      </c>
      <c r="M712" s="173">
        <f t="shared" si="71"/>
        <v>4.7</v>
      </c>
    </row>
    <row r="713" spans="1:13" hidden="1" x14ac:dyDescent="0.2">
      <c r="A713" s="135" t="s">
        <v>571</v>
      </c>
      <c r="B713" s="136">
        <v>44274</v>
      </c>
      <c r="C713" s="135" t="s">
        <v>572</v>
      </c>
      <c r="D713" s="251" t="s">
        <v>262</v>
      </c>
      <c r="E713" s="135" t="str">
        <f t="shared" si="66"/>
        <v>Lu-Andre</v>
      </c>
      <c r="F713" s="135" t="str">
        <f t="shared" si="67"/>
        <v>Duvenhage</v>
      </c>
      <c r="G713" s="135" t="str">
        <f t="shared" si="68"/>
        <v>Men Seniors</v>
      </c>
      <c r="H713" s="135" t="str">
        <f t="shared" si="69"/>
        <v>Seagull Angling Club Coastal</v>
      </c>
      <c r="I713" s="174"/>
      <c r="J713" s="174" t="s">
        <v>377</v>
      </c>
      <c r="K713" s="174">
        <v>107</v>
      </c>
      <c r="L713" s="173">
        <f t="shared" si="70"/>
        <v>4.7</v>
      </c>
      <c r="M713" s="173">
        <f t="shared" si="71"/>
        <v>4.7</v>
      </c>
    </row>
    <row r="714" spans="1:13" x14ac:dyDescent="0.2">
      <c r="A714" s="135" t="s">
        <v>571</v>
      </c>
      <c r="B714" s="136">
        <v>44274</v>
      </c>
      <c r="C714" s="135" t="s">
        <v>572</v>
      </c>
      <c r="D714" s="251" t="s">
        <v>238</v>
      </c>
      <c r="E714" s="135" t="str">
        <f t="shared" si="66"/>
        <v>Stefan Jnr</v>
      </c>
      <c r="F714" s="135" t="str">
        <f t="shared" si="67"/>
        <v>Du Preez</v>
      </c>
      <c r="G714" s="135" t="str">
        <f t="shared" si="68"/>
        <v>Men U/16</v>
      </c>
      <c r="H714" s="135" t="str">
        <f t="shared" si="69"/>
        <v>Walvis Bay</v>
      </c>
      <c r="I714" s="174" t="s">
        <v>19</v>
      </c>
      <c r="J714" s="174"/>
      <c r="K714" s="174">
        <v>70</v>
      </c>
      <c r="L714" s="173">
        <f t="shared" si="70"/>
        <v>3.6</v>
      </c>
      <c r="M714" s="173">
        <f t="shared" si="71"/>
        <v>3.6</v>
      </c>
    </row>
    <row r="715" spans="1:13" hidden="1" x14ac:dyDescent="0.2">
      <c r="A715" s="135" t="s">
        <v>571</v>
      </c>
      <c r="B715" s="136">
        <v>44274</v>
      </c>
      <c r="C715" s="135" t="s">
        <v>572</v>
      </c>
      <c r="D715" s="251" t="s">
        <v>318</v>
      </c>
      <c r="E715" s="135" t="str">
        <f t="shared" si="66"/>
        <v>Rinus</v>
      </c>
      <c r="F715" s="135" t="str">
        <f t="shared" si="67"/>
        <v>Van Der Westhuizen</v>
      </c>
      <c r="G715" s="135" t="str">
        <f t="shared" si="68"/>
        <v>Men Seniors</v>
      </c>
      <c r="H715" s="135" t="str">
        <f t="shared" si="69"/>
        <v>Otjiwarongo</v>
      </c>
      <c r="I715" s="174"/>
      <c r="J715" s="172" t="s">
        <v>377</v>
      </c>
      <c r="K715" s="174">
        <v>107</v>
      </c>
      <c r="L715" s="173">
        <f t="shared" si="70"/>
        <v>4.7</v>
      </c>
      <c r="M715" s="173">
        <f t="shared" si="71"/>
        <v>4.7</v>
      </c>
    </row>
    <row r="716" spans="1:13" hidden="1" x14ac:dyDescent="0.2">
      <c r="A716" s="135" t="s">
        <v>571</v>
      </c>
      <c r="B716" s="136">
        <v>44274</v>
      </c>
      <c r="C716" s="135" t="s">
        <v>572</v>
      </c>
      <c r="D716" s="251" t="s">
        <v>449</v>
      </c>
      <c r="E716" s="135" t="str">
        <f t="shared" si="66"/>
        <v>Wikus</v>
      </c>
      <c r="F716" s="135" t="str">
        <f t="shared" si="67"/>
        <v>Viljoen</v>
      </c>
      <c r="G716" s="135" t="str">
        <f t="shared" si="68"/>
        <v>Men Seniors</v>
      </c>
      <c r="H716" s="135" t="str">
        <f t="shared" si="69"/>
        <v>Steenbras</v>
      </c>
      <c r="I716" s="174"/>
      <c r="J716" s="172" t="s">
        <v>377</v>
      </c>
      <c r="K716" s="174">
        <v>107</v>
      </c>
      <c r="L716" s="173">
        <f t="shared" si="70"/>
        <v>4.7</v>
      </c>
      <c r="M716" s="173">
        <f t="shared" si="71"/>
        <v>4.7</v>
      </c>
    </row>
    <row r="717" spans="1:13" hidden="1" x14ac:dyDescent="0.2">
      <c r="A717" s="135" t="s">
        <v>573</v>
      </c>
      <c r="B717" s="136">
        <v>44275</v>
      </c>
      <c r="C717" s="135" t="s">
        <v>574</v>
      </c>
      <c r="D717" s="251" t="s">
        <v>221</v>
      </c>
      <c r="E717" s="135" t="str">
        <f t="shared" si="66"/>
        <v>Sean</v>
      </c>
      <c r="F717" s="135" t="str">
        <f t="shared" si="67"/>
        <v>Van Den Heuvel</v>
      </c>
      <c r="G717" s="135" t="str">
        <f t="shared" si="68"/>
        <v>Men Seniors</v>
      </c>
      <c r="H717" s="135" t="str">
        <f t="shared" si="69"/>
        <v>Seagull Angling Club Inland</v>
      </c>
      <c r="I717" s="174"/>
      <c r="J717" s="172" t="s">
        <v>403</v>
      </c>
      <c r="K717" s="174">
        <v>70</v>
      </c>
      <c r="L717" s="173">
        <f t="shared" si="70"/>
        <v>4.7</v>
      </c>
      <c r="M717" s="173">
        <f t="shared" si="71"/>
        <v>4.7</v>
      </c>
    </row>
    <row r="718" spans="1:13" hidden="1" x14ac:dyDescent="0.2">
      <c r="A718" s="135" t="s">
        <v>573</v>
      </c>
      <c r="B718" s="136">
        <v>44275</v>
      </c>
      <c r="C718" s="135" t="s">
        <v>574</v>
      </c>
      <c r="D718" s="251" t="s">
        <v>249</v>
      </c>
      <c r="E718" s="135" t="str">
        <f t="shared" si="66"/>
        <v>Devon</v>
      </c>
      <c r="F718" s="135" t="str">
        <f t="shared" si="67"/>
        <v>Burger</v>
      </c>
      <c r="G718" s="135" t="str">
        <f t="shared" si="68"/>
        <v>Men U/16</v>
      </c>
      <c r="H718" s="135" t="str">
        <f t="shared" si="69"/>
        <v>Penguin</v>
      </c>
      <c r="I718" s="174"/>
      <c r="J718" s="172" t="s">
        <v>376</v>
      </c>
      <c r="K718" s="174">
        <v>112</v>
      </c>
      <c r="L718" s="173">
        <f t="shared" si="70"/>
        <v>6.4</v>
      </c>
      <c r="M718" s="173">
        <f t="shared" si="71"/>
        <v>6.4</v>
      </c>
    </row>
    <row r="719" spans="1:13" hidden="1" x14ac:dyDescent="0.2">
      <c r="A719" s="135" t="s">
        <v>571</v>
      </c>
      <c r="B719" s="136">
        <v>44274</v>
      </c>
      <c r="C719" s="135" t="s">
        <v>572</v>
      </c>
      <c r="D719" s="251" t="s">
        <v>456</v>
      </c>
      <c r="E719" s="135" t="str">
        <f t="shared" si="66"/>
        <v>Francois Jnr</v>
      </c>
      <c r="F719" s="135" t="str">
        <f t="shared" si="67"/>
        <v>Wolfaardt</v>
      </c>
      <c r="G719" s="135" t="str">
        <f t="shared" si="68"/>
        <v>Men U/16</v>
      </c>
      <c r="H719" s="135" t="str">
        <f t="shared" si="69"/>
        <v>Walvis Bay</v>
      </c>
      <c r="I719" s="174"/>
      <c r="J719" s="174" t="s">
        <v>20</v>
      </c>
      <c r="K719" s="174">
        <v>79</v>
      </c>
      <c r="L719" s="173">
        <f t="shared" si="70"/>
        <v>1.8</v>
      </c>
      <c r="M719" s="173">
        <f t="shared" si="71"/>
        <v>1.8</v>
      </c>
    </row>
    <row r="720" spans="1:13" hidden="1" x14ac:dyDescent="0.2">
      <c r="A720" s="135" t="s">
        <v>571</v>
      </c>
      <c r="B720" s="136">
        <v>44274</v>
      </c>
      <c r="C720" s="135" t="s">
        <v>572</v>
      </c>
      <c r="D720" s="251" t="s">
        <v>233</v>
      </c>
      <c r="E720" s="135" t="str">
        <f t="shared" si="66"/>
        <v>Dian</v>
      </c>
      <c r="F720" s="135" t="str">
        <f t="shared" si="67"/>
        <v>Neethling</v>
      </c>
      <c r="G720" s="135" t="str">
        <f t="shared" si="68"/>
        <v>Men U/21</v>
      </c>
      <c r="H720" s="135" t="str">
        <f t="shared" si="69"/>
        <v>Walvis Bay</v>
      </c>
      <c r="I720" s="174"/>
      <c r="J720" s="172" t="s">
        <v>376</v>
      </c>
      <c r="K720" s="174">
        <v>108</v>
      </c>
      <c r="L720" s="173">
        <f t="shared" si="70"/>
        <v>5.6</v>
      </c>
      <c r="M720" s="173">
        <f t="shared" si="71"/>
        <v>5.6</v>
      </c>
    </row>
    <row r="721" spans="1:13" hidden="1" x14ac:dyDescent="0.2">
      <c r="A721" s="135" t="s">
        <v>573</v>
      </c>
      <c r="B721" s="136">
        <v>44275</v>
      </c>
      <c r="C721" s="135" t="s">
        <v>574</v>
      </c>
      <c r="D721" s="251" t="s">
        <v>442</v>
      </c>
      <c r="E721" s="135" t="str">
        <f t="shared" si="66"/>
        <v>Jaco</v>
      </c>
      <c r="F721" s="135" t="str">
        <f t="shared" si="67"/>
        <v>Wiese</v>
      </c>
      <c r="G721" s="135" t="str">
        <f t="shared" si="68"/>
        <v>Men Seniors</v>
      </c>
      <c r="H721" s="135" t="str">
        <f t="shared" si="69"/>
        <v>Seagull Angling Club Inland</v>
      </c>
      <c r="I721" s="174"/>
      <c r="J721" s="172" t="s">
        <v>377</v>
      </c>
      <c r="K721" s="174">
        <v>107</v>
      </c>
      <c r="L721" s="173">
        <f t="shared" si="70"/>
        <v>4.7</v>
      </c>
      <c r="M721" s="173">
        <f t="shared" si="71"/>
        <v>4.7</v>
      </c>
    </row>
    <row r="722" spans="1:13" hidden="1" x14ac:dyDescent="0.2">
      <c r="A722" s="135" t="s">
        <v>571</v>
      </c>
      <c r="B722" s="136">
        <v>44274</v>
      </c>
      <c r="C722" s="135" t="s">
        <v>572</v>
      </c>
      <c r="D722" s="251" t="s">
        <v>225</v>
      </c>
      <c r="E722" s="135" t="str">
        <f t="shared" si="66"/>
        <v>Maritz</v>
      </c>
      <c r="F722" s="135" t="str">
        <f t="shared" si="67"/>
        <v>Jansen Van Vuuren</v>
      </c>
      <c r="G722" s="135" t="str">
        <f t="shared" si="68"/>
        <v>Men Seniors</v>
      </c>
      <c r="H722" s="135" t="str">
        <f t="shared" si="69"/>
        <v>Otjiwarongo</v>
      </c>
      <c r="I722" s="174"/>
      <c r="J722" s="172" t="s">
        <v>376</v>
      </c>
      <c r="K722" s="174">
        <v>102</v>
      </c>
      <c r="L722" s="173">
        <f t="shared" si="70"/>
        <v>4.5999999999999996</v>
      </c>
      <c r="M722" s="173">
        <f t="shared" si="71"/>
        <v>4.5999999999999996</v>
      </c>
    </row>
    <row r="723" spans="1:13" hidden="1" x14ac:dyDescent="0.2">
      <c r="A723" s="135" t="s">
        <v>573</v>
      </c>
      <c r="B723" s="136">
        <v>44275</v>
      </c>
      <c r="C723" s="135" t="s">
        <v>574</v>
      </c>
      <c r="D723" s="251" t="s">
        <v>205</v>
      </c>
      <c r="E723" s="135" t="str">
        <f t="shared" si="66"/>
        <v>Nico</v>
      </c>
      <c r="F723" s="135" t="str">
        <f t="shared" si="67"/>
        <v>Kotze</v>
      </c>
      <c r="G723" s="135" t="str">
        <f t="shared" si="68"/>
        <v>Men Seniors</v>
      </c>
      <c r="H723" s="135" t="str">
        <f t="shared" si="69"/>
        <v>Penguin</v>
      </c>
      <c r="I723" s="174"/>
      <c r="J723" s="172" t="s">
        <v>376</v>
      </c>
      <c r="K723" s="174">
        <v>102</v>
      </c>
      <c r="L723" s="173">
        <f t="shared" si="70"/>
        <v>4.5999999999999996</v>
      </c>
      <c r="M723" s="173">
        <f t="shared" si="71"/>
        <v>4.5999999999999996</v>
      </c>
    </row>
    <row r="724" spans="1:13" hidden="1" x14ac:dyDescent="0.2">
      <c r="A724" s="135" t="s">
        <v>573</v>
      </c>
      <c r="B724" s="136">
        <v>44275</v>
      </c>
      <c r="C724" s="135" t="s">
        <v>574</v>
      </c>
      <c r="D724" s="251" t="s">
        <v>480</v>
      </c>
      <c r="E724" s="135" t="str">
        <f t="shared" si="66"/>
        <v>Andre</v>
      </c>
      <c r="F724" s="135" t="str">
        <f t="shared" si="67"/>
        <v>Bezuidehout</v>
      </c>
      <c r="G724" s="135" t="str">
        <f t="shared" si="68"/>
        <v>Men Seniors</v>
      </c>
      <c r="H724" s="135" t="str">
        <f t="shared" si="69"/>
        <v>Walvis Bay</v>
      </c>
      <c r="I724" s="174"/>
      <c r="J724" s="172" t="s">
        <v>376</v>
      </c>
      <c r="K724" s="174">
        <v>102</v>
      </c>
      <c r="L724" s="173">
        <f t="shared" si="70"/>
        <v>4.5999999999999996</v>
      </c>
      <c r="M724" s="173">
        <f t="shared" si="71"/>
        <v>4.5999999999999996</v>
      </c>
    </row>
    <row r="725" spans="1:13" hidden="1" x14ac:dyDescent="0.2">
      <c r="A725" s="135" t="s">
        <v>573</v>
      </c>
      <c r="B725" s="136">
        <v>44275</v>
      </c>
      <c r="C725" s="135" t="s">
        <v>574</v>
      </c>
      <c r="D725" s="251" t="s">
        <v>254</v>
      </c>
      <c r="E725" s="135" t="str">
        <f t="shared" si="66"/>
        <v>Louis</v>
      </c>
      <c r="F725" s="135" t="str">
        <f t="shared" si="67"/>
        <v>Fenaux</v>
      </c>
      <c r="G725" s="135" t="str">
        <f t="shared" si="68"/>
        <v>Men Seniors</v>
      </c>
      <c r="H725" s="135" t="str">
        <f t="shared" si="69"/>
        <v>Henties Bay</v>
      </c>
      <c r="I725" s="174"/>
      <c r="J725" s="172" t="s">
        <v>376</v>
      </c>
      <c r="K725" s="174">
        <v>102</v>
      </c>
      <c r="L725" s="173">
        <f t="shared" si="70"/>
        <v>4.5999999999999996</v>
      </c>
      <c r="M725" s="173">
        <f t="shared" si="71"/>
        <v>4.5999999999999996</v>
      </c>
    </row>
    <row r="726" spans="1:13" ht="13.5" hidden="1" customHeight="1" x14ac:dyDescent="0.25">
      <c r="A726" s="135" t="s">
        <v>544</v>
      </c>
      <c r="B726" s="136">
        <v>44273</v>
      </c>
      <c r="C726" s="135" t="s">
        <v>545</v>
      </c>
      <c r="D726" s="272" t="s">
        <v>457</v>
      </c>
      <c r="E726" s="135" t="str">
        <f t="shared" si="66"/>
        <v>Wallace</v>
      </c>
      <c r="F726" s="135" t="str">
        <f t="shared" si="67"/>
        <v>Shepperson</v>
      </c>
      <c r="G726" s="135" t="str">
        <f t="shared" si="68"/>
        <v>Men Seniors</v>
      </c>
      <c r="H726" s="135" t="str">
        <f t="shared" si="69"/>
        <v>Steenbras</v>
      </c>
      <c r="I726" s="174"/>
      <c r="J726" s="172" t="s">
        <v>377</v>
      </c>
      <c r="K726" s="174">
        <v>106</v>
      </c>
      <c r="L726" s="173">
        <f t="shared" si="70"/>
        <v>4.5</v>
      </c>
      <c r="M726" s="173">
        <f t="shared" si="71"/>
        <v>4.5</v>
      </c>
    </row>
    <row r="727" spans="1:13" hidden="1" x14ac:dyDescent="0.2">
      <c r="A727" s="135" t="s">
        <v>571</v>
      </c>
      <c r="B727" s="136">
        <v>44274</v>
      </c>
      <c r="C727" s="135" t="s">
        <v>572</v>
      </c>
      <c r="D727" s="251" t="s">
        <v>243</v>
      </c>
      <c r="E727" s="135" t="str">
        <f t="shared" si="66"/>
        <v>Gunther</v>
      </c>
      <c r="F727" s="135" t="str">
        <f t="shared" si="67"/>
        <v>Krauer</v>
      </c>
      <c r="G727" s="135" t="str">
        <f t="shared" si="68"/>
        <v>Men Seniors</v>
      </c>
      <c r="H727" s="135" t="str">
        <f t="shared" si="69"/>
        <v>Walvis Bay</v>
      </c>
      <c r="I727" s="174"/>
      <c r="J727" s="172" t="s">
        <v>377</v>
      </c>
      <c r="K727" s="174">
        <v>106</v>
      </c>
      <c r="L727" s="173">
        <f t="shared" si="70"/>
        <v>4.5</v>
      </c>
      <c r="M727" s="173">
        <f t="shared" si="71"/>
        <v>4.5</v>
      </c>
    </row>
    <row r="728" spans="1:13" hidden="1" x14ac:dyDescent="0.2">
      <c r="A728" s="135" t="s">
        <v>573</v>
      </c>
      <c r="B728" s="136">
        <v>44275</v>
      </c>
      <c r="C728" s="135" t="s">
        <v>574</v>
      </c>
      <c r="D728" s="251" t="s">
        <v>501</v>
      </c>
      <c r="E728" s="135" t="str">
        <f t="shared" si="66"/>
        <v>Terence</v>
      </c>
      <c r="F728" s="135" t="str">
        <f t="shared" si="67"/>
        <v>Knowles</v>
      </c>
      <c r="G728" s="135" t="str">
        <f t="shared" si="68"/>
        <v>Men Seniors/U21</v>
      </c>
      <c r="H728" s="135" t="str">
        <f t="shared" si="69"/>
        <v>Welwitschia</v>
      </c>
      <c r="I728" s="174"/>
      <c r="J728" s="172" t="s">
        <v>376</v>
      </c>
      <c r="K728" s="174">
        <v>101</v>
      </c>
      <c r="L728" s="173">
        <f t="shared" si="70"/>
        <v>4.5</v>
      </c>
      <c r="M728" s="173">
        <f t="shared" si="71"/>
        <v>4.5</v>
      </c>
    </row>
    <row r="729" spans="1:13" ht="13.5" hidden="1" customHeight="1" x14ac:dyDescent="0.2">
      <c r="A729" s="135" t="s">
        <v>544</v>
      </c>
      <c r="B729" s="136">
        <v>44273</v>
      </c>
      <c r="C729" s="135" t="s">
        <v>545</v>
      </c>
      <c r="D729" s="251" t="s">
        <v>244</v>
      </c>
      <c r="E729" s="135" t="str">
        <f t="shared" si="66"/>
        <v>Lindie</v>
      </c>
      <c r="F729" s="135" t="str">
        <f t="shared" si="67"/>
        <v>Krauze</v>
      </c>
      <c r="G729" s="135" t="str">
        <f t="shared" si="68"/>
        <v>Ladies Senior</v>
      </c>
      <c r="H729" s="135" t="str">
        <f t="shared" si="69"/>
        <v>Henties Bay</v>
      </c>
      <c r="I729" s="174"/>
      <c r="J729" s="172" t="s">
        <v>376</v>
      </c>
      <c r="K729" s="174">
        <v>105</v>
      </c>
      <c r="L729" s="173">
        <f t="shared" si="70"/>
        <v>5.0999999999999996</v>
      </c>
      <c r="M729" s="173">
        <f t="shared" si="71"/>
        <v>5.0999999999999996</v>
      </c>
    </row>
    <row r="730" spans="1:13" hidden="1" x14ac:dyDescent="0.25">
      <c r="A730" s="135" t="s">
        <v>544</v>
      </c>
      <c r="B730" s="136">
        <v>44273</v>
      </c>
      <c r="C730" s="135" t="s">
        <v>545</v>
      </c>
      <c r="D730" s="272" t="s">
        <v>318</v>
      </c>
      <c r="E730" s="135" t="str">
        <f t="shared" si="66"/>
        <v>Rinus</v>
      </c>
      <c r="F730" s="135" t="str">
        <f t="shared" si="67"/>
        <v>Van Der Westhuizen</v>
      </c>
      <c r="G730" s="135" t="str">
        <f t="shared" si="68"/>
        <v>Men Seniors</v>
      </c>
      <c r="H730" s="135" t="str">
        <f t="shared" si="69"/>
        <v>Otjiwarongo</v>
      </c>
      <c r="I730" s="174"/>
      <c r="J730" s="172" t="s">
        <v>376</v>
      </c>
      <c r="K730" s="174">
        <v>101</v>
      </c>
      <c r="L730" s="173">
        <f t="shared" si="70"/>
        <v>4.5</v>
      </c>
      <c r="M730" s="173">
        <f t="shared" si="71"/>
        <v>4.5</v>
      </c>
    </row>
    <row r="731" spans="1:13" hidden="1" x14ac:dyDescent="0.2">
      <c r="A731" s="135" t="s">
        <v>571</v>
      </c>
      <c r="B731" s="136">
        <v>44274</v>
      </c>
      <c r="C731" s="135" t="s">
        <v>572</v>
      </c>
      <c r="D731" s="251" t="s">
        <v>239</v>
      </c>
      <c r="E731" s="135" t="str">
        <f t="shared" si="66"/>
        <v>Kiepie</v>
      </c>
      <c r="F731" s="135" t="str">
        <f t="shared" si="67"/>
        <v>Burger</v>
      </c>
      <c r="G731" s="135" t="str">
        <f t="shared" si="68"/>
        <v>Men Seniors</v>
      </c>
      <c r="H731" s="135" t="str">
        <f t="shared" si="69"/>
        <v>Mako</v>
      </c>
      <c r="I731" s="174"/>
      <c r="J731" s="172" t="s">
        <v>376</v>
      </c>
      <c r="K731" s="174">
        <v>101</v>
      </c>
      <c r="L731" s="173">
        <f t="shared" si="70"/>
        <v>4.5</v>
      </c>
      <c r="M731" s="173">
        <f t="shared" si="71"/>
        <v>4.5</v>
      </c>
    </row>
    <row r="732" spans="1:13" hidden="1" x14ac:dyDescent="0.2">
      <c r="A732" s="135" t="s">
        <v>544</v>
      </c>
      <c r="B732" s="136">
        <v>44273</v>
      </c>
      <c r="C732" s="135" t="s">
        <v>545</v>
      </c>
      <c r="D732" s="251" t="s">
        <v>267</v>
      </c>
      <c r="E732" s="135" t="str">
        <f t="shared" si="66"/>
        <v>Herman</v>
      </c>
      <c r="F732" s="135" t="str">
        <f t="shared" si="67"/>
        <v>Krauze</v>
      </c>
      <c r="G732" s="135" t="str">
        <f t="shared" si="68"/>
        <v>Men U/16</v>
      </c>
      <c r="H732" s="135" t="str">
        <f t="shared" si="69"/>
        <v>Henties Bay</v>
      </c>
      <c r="I732" s="174"/>
      <c r="J732" s="172" t="s">
        <v>376</v>
      </c>
      <c r="K732" s="174">
        <v>111</v>
      </c>
      <c r="L732" s="173">
        <f t="shared" si="70"/>
        <v>6.2</v>
      </c>
      <c r="M732" s="173">
        <f t="shared" si="71"/>
        <v>6.2</v>
      </c>
    </row>
    <row r="733" spans="1:13" hidden="1" x14ac:dyDescent="0.2">
      <c r="A733" s="135" t="s">
        <v>571</v>
      </c>
      <c r="B733" s="136">
        <v>44274</v>
      </c>
      <c r="C733" s="135" t="s">
        <v>572</v>
      </c>
      <c r="D733" s="251" t="s">
        <v>210</v>
      </c>
      <c r="E733" s="135" t="str">
        <f t="shared" si="66"/>
        <v>Willem</v>
      </c>
      <c r="F733" s="135" t="str">
        <f t="shared" si="67"/>
        <v>Steyn</v>
      </c>
      <c r="G733" s="135" t="str">
        <f t="shared" si="68"/>
        <v>Men Seniors</v>
      </c>
      <c r="H733" s="135" t="str">
        <f t="shared" si="69"/>
        <v>Welwitschia</v>
      </c>
      <c r="I733" s="174"/>
      <c r="J733" s="172" t="s">
        <v>376</v>
      </c>
      <c r="K733" s="174">
        <v>101</v>
      </c>
      <c r="L733" s="173">
        <f t="shared" si="70"/>
        <v>4.5</v>
      </c>
      <c r="M733" s="173">
        <f t="shared" si="71"/>
        <v>4.5</v>
      </c>
    </row>
    <row r="734" spans="1:13" hidden="1" x14ac:dyDescent="0.2">
      <c r="A734" s="135" t="s">
        <v>571</v>
      </c>
      <c r="B734" s="136">
        <v>44274</v>
      </c>
      <c r="C734" s="135" t="s">
        <v>572</v>
      </c>
      <c r="D734" s="251" t="s">
        <v>242</v>
      </c>
      <c r="E734" s="135" t="str">
        <f t="shared" si="66"/>
        <v>Hennie</v>
      </c>
      <c r="F734" s="135" t="str">
        <f t="shared" si="67"/>
        <v>Roets</v>
      </c>
      <c r="G734" s="135" t="str">
        <f t="shared" si="68"/>
        <v>Men Seniors</v>
      </c>
      <c r="H734" s="135" t="str">
        <f t="shared" si="69"/>
        <v>Atlantic Angling Club</v>
      </c>
      <c r="I734" s="174"/>
      <c r="J734" s="172" t="s">
        <v>376</v>
      </c>
      <c r="K734" s="174">
        <v>101</v>
      </c>
      <c r="L734" s="173">
        <f t="shared" si="70"/>
        <v>4.5</v>
      </c>
      <c r="M734" s="173">
        <f t="shared" si="71"/>
        <v>4.5</v>
      </c>
    </row>
    <row r="735" spans="1:13" hidden="1" x14ac:dyDescent="0.2">
      <c r="A735" s="135" t="s">
        <v>573</v>
      </c>
      <c r="B735" s="136">
        <v>44275</v>
      </c>
      <c r="C735" s="135" t="s">
        <v>574</v>
      </c>
      <c r="D735" s="251" t="s">
        <v>216</v>
      </c>
      <c r="E735" s="135" t="str">
        <f t="shared" si="66"/>
        <v>Etienne</v>
      </c>
      <c r="F735" s="135" t="str">
        <f t="shared" si="67"/>
        <v>Stipp</v>
      </c>
      <c r="G735" s="135" t="str">
        <f t="shared" si="68"/>
        <v>Men Seniors</v>
      </c>
      <c r="H735" s="135" t="str">
        <f t="shared" si="69"/>
        <v>Benguella</v>
      </c>
      <c r="I735" s="174"/>
      <c r="J735" s="172" t="s">
        <v>376</v>
      </c>
      <c r="K735" s="174">
        <v>101</v>
      </c>
      <c r="L735" s="173">
        <f t="shared" si="70"/>
        <v>4.5</v>
      </c>
      <c r="M735" s="173">
        <f t="shared" si="71"/>
        <v>4.5</v>
      </c>
    </row>
    <row r="736" spans="1:13" hidden="1" x14ac:dyDescent="0.2">
      <c r="A736" s="135" t="s">
        <v>573</v>
      </c>
      <c r="B736" s="136">
        <v>44275</v>
      </c>
      <c r="C736" s="135" t="s">
        <v>574</v>
      </c>
      <c r="D736" s="251" t="s">
        <v>312</v>
      </c>
      <c r="E736" s="135" t="str">
        <f t="shared" si="66"/>
        <v>Murray</v>
      </c>
      <c r="F736" s="135" t="str">
        <f t="shared" si="67"/>
        <v>Lewis</v>
      </c>
      <c r="G736" s="135" t="str">
        <f t="shared" si="68"/>
        <v>Men Seniors</v>
      </c>
      <c r="H736" s="135" t="str">
        <f t="shared" si="69"/>
        <v>Mako</v>
      </c>
      <c r="I736" s="174"/>
      <c r="J736" s="172" t="s">
        <v>376</v>
      </c>
      <c r="K736" s="174">
        <v>101</v>
      </c>
      <c r="L736" s="173">
        <f t="shared" si="70"/>
        <v>4.5</v>
      </c>
      <c r="M736" s="173">
        <f t="shared" si="71"/>
        <v>4.5</v>
      </c>
    </row>
    <row r="737" spans="1:13" hidden="1" x14ac:dyDescent="0.2">
      <c r="A737" s="135" t="s">
        <v>573</v>
      </c>
      <c r="B737" s="136">
        <v>44275</v>
      </c>
      <c r="C737" s="135" t="s">
        <v>574</v>
      </c>
      <c r="D737" s="251" t="s">
        <v>410</v>
      </c>
      <c r="E737" s="135" t="str">
        <f t="shared" si="66"/>
        <v>Hannes</v>
      </c>
      <c r="F737" s="135" t="str">
        <f t="shared" si="67"/>
        <v>DeHaast</v>
      </c>
      <c r="G737" s="135" t="str">
        <f t="shared" si="68"/>
        <v>Men Seniors</v>
      </c>
      <c r="H737" s="135" t="str">
        <f t="shared" si="69"/>
        <v>Otjiwarongo</v>
      </c>
      <c r="I737" s="174"/>
      <c r="J737" s="172" t="s">
        <v>376</v>
      </c>
      <c r="K737" s="174">
        <v>101</v>
      </c>
      <c r="L737" s="173">
        <f t="shared" si="70"/>
        <v>4.5</v>
      </c>
      <c r="M737" s="173">
        <f t="shared" si="71"/>
        <v>4.5</v>
      </c>
    </row>
    <row r="738" spans="1:13" hidden="1" x14ac:dyDescent="0.2">
      <c r="A738" s="135" t="s">
        <v>571</v>
      </c>
      <c r="B738" s="136">
        <v>44274</v>
      </c>
      <c r="C738" s="135" t="s">
        <v>572</v>
      </c>
      <c r="D738" s="251" t="s">
        <v>244</v>
      </c>
      <c r="E738" s="135" t="str">
        <f t="shared" si="66"/>
        <v>Lindie</v>
      </c>
      <c r="F738" s="135" t="str">
        <f t="shared" si="67"/>
        <v>Krauze</v>
      </c>
      <c r="G738" s="135" t="str">
        <f t="shared" si="68"/>
        <v>Ladies Senior</v>
      </c>
      <c r="H738" s="135" t="str">
        <f t="shared" si="69"/>
        <v>Henties Bay</v>
      </c>
      <c r="I738" s="174"/>
      <c r="J738" s="172" t="s">
        <v>376</v>
      </c>
      <c r="K738" s="174">
        <v>105</v>
      </c>
      <c r="L738" s="173">
        <f t="shared" si="70"/>
        <v>5.0999999999999996</v>
      </c>
      <c r="M738" s="173">
        <f t="shared" si="71"/>
        <v>5.0999999999999996</v>
      </c>
    </row>
    <row r="739" spans="1:13" hidden="1" x14ac:dyDescent="0.2">
      <c r="A739" s="135" t="s">
        <v>544</v>
      </c>
      <c r="B739" s="136">
        <v>44273</v>
      </c>
      <c r="C739" s="135" t="s">
        <v>545</v>
      </c>
      <c r="D739" s="251" t="s">
        <v>456</v>
      </c>
      <c r="E739" s="135" t="str">
        <f t="shared" si="66"/>
        <v>Francois Jnr</v>
      </c>
      <c r="F739" s="135" t="str">
        <f t="shared" si="67"/>
        <v>Wolfaardt</v>
      </c>
      <c r="G739" s="135" t="str">
        <f t="shared" si="68"/>
        <v>Men U/16</v>
      </c>
      <c r="H739" s="135" t="str">
        <f t="shared" si="69"/>
        <v>Walvis Bay</v>
      </c>
      <c r="I739" s="174"/>
      <c r="J739" s="172" t="s">
        <v>376</v>
      </c>
      <c r="K739" s="174">
        <v>110</v>
      </c>
      <c r="L739" s="173">
        <f t="shared" si="70"/>
        <v>6</v>
      </c>
      <c r="M739" s="173">
        <f t="shared" si="71"/>
        <v>6</v>
      </c>
    </row>
    <row r="740" spans="1:13" hidden="1" x14ac:dyDescent="0.2">
      <c r="A740" s="135" t="s">
        <v>571</v>
      </c>
      <c r="B740" s="136">
        <v>44274</v>
      </c>
      <c r="C740" s="135" t="s">
        <v>572</v>
      </c>
      <c r="D740" s="251" t="s">
        <v>335</v>
      </c>
      <c r="E740" s="135" t="str">
        <f t="shared" si="66"/>
        <v>Justin</v>
      </c>
      <c r="F740" s="135" t="str">
        <f t="shared" si="67"/>
        <v>Smith</v>
      </c>
      <c r="G740" s="135" t="str">
        <f t="shared" si="68"/>
        <v>Men U/21</v>
      </c>
      <c r="H740" s="135" t="str">
        <f t="shared" si="69"/>
        <v>Walvis Bay</v>
      </c>
      <c r="I740" s="174"/>
      <c r="J740" s="172" t="s">
        <v>376</v>
      </c>
      <c r="K740" s="174">
        <v>107</v>
      </c>
      <c r="L740" s="173">
        <f t="shared" si="70"/>
        <v>5.5</v>
      </c>
      <c r="M740" s="173">
        <f t="shared" si="71"/>
        <v>5.5</v>
      </c>
    </row>
    <row r="741" spans="1:13" hidden="1" x14ac:dyDescent="0.2">
      <c r="A741" s="135" t="s">
        <v>573</v>
      </c>
      <c r="B741" s="136">
        <v>44275</v>
      </c>
      <c r="C741" s="135" t="s">
        <v>574</v>
      </c>
      <c r="D741" s="251" t="s">
        <v>430</v>
      </c>
      <c r="E741" s="135" t="str">
        <f t="shared" si="66"/>
        <v>Kay</v>
      </c>
      <c r="F741" s="135" t="str">
        <f t="shared" si="67"/>
        <v>Bachran</v>
      </c>
      <c r="G741" s="135" t="str">
        <f t="shared" si="68"/>
        <v>Men U/21</v>
      </c>
      <c r="H741" s="135" t="str">
        <f t="shared" si="69"/>
        <v>Atlantic Angling Club</v>
      </c>
      <c r="I741" s="174"/>
      <c r="J741" s="174" t="s">
        <v>376</v>
      </c>
      <c r="K741" s="174">
        <v>107</v>
      </c>
      <c r="L741" s="173">
        <f t="shared" si="70"/>
        <v>5.5</v>
      </c>
      <c r="M741" s="173">
        <f t="shared" si="71"/>
        <v>5.5</v>
      </c>
    </row>
    <row r="742" spans="1:13" x14ac:dyDescent="0.2">
      <c r="A742" s="135" t="s">
        <v>573</v>
      </c>
      <c r="B742" s="136">
        <v>44275</v>
      </c>
      <c r="C742" s="135" t="s">
        <v>574</v>
      </c>
      <c r="D742" s="251" t="s">
        <v>235</v>
      </c>
      <c r="E742" s="135" t="str">
        <f t="shared" si="66"/>
        <v xml:space="preserve">Joe </v>
      </c>
      <c r="F742" s="135" t="str">
        <f t="shared" si="67"/>
        <v>Herrman</v>
      </c>
      <c r="G742" s="135" t="str">
        <f t="shared" si="68"/>
        <v>Men Seniors</v>
      </c>
      <c r="H742" s="135" t="str">
        <f t="shared" si="69"/>
        <v>Orca Angling Club</v>
      </c>
      <c r="I742" s="174" t="s">
        <v>19</v>
      </c>
      <c r="J742" s="172"/>
      <c r="K742" s="174">
        <v>68</v>
      </c>
      <c r="L742" s="173">
        <f t="shared" si="70"/>
        <v>3.3</v>
      </c>
      <c r="M742" s="173">
        <f t="shared" si="71"/>
        <v>3.3</v>
      </c>
    </row>
    <row r="743" spans="1:13" hidden="1" x14ac:dyDescent="0.2">
      <c r="A743" s="135" t="s">
        <v>573</v>
      </c>
      <c r="B743" s="136">
        <v>44275</v>
      </c>
      <c r="C743" s="135" t="s">
        <v>574</v>
      </c>
      <c r="D743" s="251" t="s">
        <v>230</v>
      </c>
      <c r="E743" s="135" t="str">
        <f t="shared" si="66"/>
        <v>Simen</v>
      </c>
      <c r="F743" s="135" t="str">
        <f t="shared" si="67"/>
        <v>Andersen</v>
      </c>
      <c r="G743" s="135" t="str">
        <f t="shared" si="68"/>
        <v>Men Seniors</v>
      </c>
      <c r="H743" s="135" t="str">
        <f t="shared" si="69"/>
        <v>Henties Bay</v>
      </c>
      <c r="I743" s="174"/>
      <c r="J743" s="174" t="s">
        <v>376</v>
      </c>
      <c r="K743" s="174">
        <v>101</v>
      </c>
      <c r="L743" s="173">
        <f t="shared" si="70"/>
        <v>4.5</v>
      </c>
      <c r="M743" s="173">
        <f t="shared" si="71"/>
        <v>4.5</v>
      </c>
    </row>
    <row r="744" spans="1:13" ht="13.5" hidden="1" customHeight="1" x14ac:dyDescent="0.25">
      <c r="A744" s="135" t="s">
        <v>544</v>
      </c>
      <c r="B744" s="136">
        <v>44273</v>
      </c>
      <c r="C744" s="135" t="s">
        <v>545</v>
      </c>
      <c r="D744" s="272" t="s">
        <v>449</v>
      </c>
      <c r="E744" s="135" t="str">
        <f t="shared" si="66"/>
        <v>Wikus</v>
      </c>
      <c r="F744" s="135" t="str">
        <f t="shared" si="67"/>
        <v>Viljoen</v>
      </c>
      <c r="G744" s="135" t="str">
        <f t="shared" si="68"/>
        <v>Men Seniors</v>
      </c>
      <c r="H744" s="135" t="str">
        <f t="shared" si="69"/>
        <v>Steenbras</v>
      </c>
      <c r="I744" s="174"/>
      <c r="J744" s="174" t="s">
        <v>377</v>
      </c>
      <c r="K744" s="174">
        <v>105</v>
      </c>
      <c r="L744" s="173">
        <f t="shared" si="70"/>
        <v>4.4000000000000004</v>
      </c>
      <c r="M744" s="173">
        <f t="shared" si="71"/>
        <v>4.4000000000000004</v>
      </c>
    </row>
    <row r="745" spans="1:13" hidden="1" x14ac:dyDescent="0.2">
      <c r="A745" s="135" t="s">
        <v>544</v>
      </c>
      <c r="B745" s="136">
        <v>44273</v>
      </c>
      <c r="C745" s="135" t="s">
        <v>545</v>
      </c>
      <c r="D745" s="251" t="s">
        <v>219</v>
      </c>
      <c r="E745" s="135" t="str">
        <f t="shared" si="66"/>
        <v>Leon</v>
      </c>
      <c r="F745" s="135" t="str">
        <f t="shared" si="67"/>
        <v>Krauze</v>
      </c>
      <c r="G745" s="135" t="str">
        <f t="shared" si="68"/>
        <v>Men Seniors</v>
      </c>
      <c r="H745" s="135" t="str">
        <f t="shared" si="69"/>
        <v>Henties Bay</v>
      </c>
      <c r="I745" s="174"/>
      <c r="J745" s="174" t="s">
        <v>403</v>
      </c>
      <c r="K745" s="174">
        <v>68</v>
      </c>
      <c r="L745" s="173">
        <f t="shared" si="70"/>
        <v>4.4000000000000004</v>
      </c>
      <c r="M745" s="173">
        <f t="shared" si="71"/>
        <v>4.4000000000000004</v>
      </c>
    </row>
    <row r="746" spans="1:13" hidden="1" x14ac:dyDescent="0.2">
      <c r="A746" s="135" t="s">
        <v>571</v>
      </c>
      <c r="B746" s="136">
        <v>44274</v>
      </c>
      <c r="C746" s="135" t="s">
        <v>572</v>
      </c>
      <c r="D746" s="251" t="s">
        <v>214</v>
      </c>
      <c r="E746" s="135" t="str">
        <f t="shared" si="66"/>
        <v>Andrew</v>
      </c>
      <c r="F746" s="135" t="str">
        <f t="shared" si="67"/>
        <v>Van Der Westhuizen</v>
      </c>
      <c r="G746" s="135" t="str">
        <f t="shared" si="68"/>
        <v>Men Seniors</v>
      </c>
      <c r="H746" s="135" t="str">
        <f t="shared" si="69"/>
        <v>Mako</v>
      </c>
      <c r="I746" s="174"/>
      <c r="J746" s="174" t="s">
        <v>377</v>
      </c>
      <c r="K746" s="174">
        <v>105</v>
      </c>
      <c r="L746" s="173">
        <f t="shared" si="70"/>
        <v>4.4000000000000004</v>
      </c>
      <c r="M746" s="173">
        <f t="shared" si="71"/>
        <v>4.4000000000000004</v>
      </c>
    </row>
    <row r="747" spans="1:13" hidden="1" x14ac:dyDescent="0.2">
      <c r="A747" s="135" t="s">
        <v>571</v>
      </c>
      <c r="B747" s="136">
        <v>44274</v>
      </c>
      <c r="C747" s="135" t="s">
        <v>572</v>
      </c>
      <c r="D747" s="251" t="s">
        <v>465</v>
      </c>
      <c r="E747" s="135" t="str">
        <f t="shared" si="66"/>
        <v>Willem</v>
      </c>
      <c r="F747" s="135" t="str">
        <f t="shared" si="67"/>
        <v>Schickerling</v>
      </c>
      <c r="G747" s="135" t="str">
        <f t="shared" si="68"/>
        <v>Men Seniors</v>
      </c>
      <c r="H747" s="135" t="str">
        <f t="shared" si="69"/>
        <v>Orca Angling Club</v>
      </c>
      <c r="I747" s="174"/>
      <c r="J747" s="174" t="s">
        <v>377</v>
      </c>
      <c r="K747" s="174">
        <v>105</v>
      </c>
      <c r="L747" s="173">
        <f t="shared" si="70"/>
        <v>4.4000000000000004</v>
      </c>
      <c r="M747" s="173">
        <f t="shared" si="71"/>
        <v>4.4000000000000004</v>
      </c>
    </row>
    <row r="748" spans="1:13" hidden="1" x14ac:dyDescent="0.2">
      <c r="A748" s="135" t="s">
        <v>573</v>
      </c>
      <c r="B748" s="136">
        <v>44275</v>
      </c>
      <c r="C748" s="135" t="s">
        <v>574</v>
      </c>
      <c r="D748" s="251" t="s">
        <v>219</v>
      </c>
      <c r="E748" s="135" t="str">
        <f t="shared" si="66"/>
        <v>Leon</v>
      </c>
      <c r="F748" s="135" t="str">
        <f t="shared" si="67"/>
        <v>Krauze</v>
      </c>
      <c r="G748" s="135" t="str">
        <f t="shared" si="68"/>
        <v>Men Seniors</v>
      </c>
      <c r="H748" s="135" t="str">
        <f t="shared" si="69"/>
        <v>Henties Bay</v>
      </c>
      <c r="I748" s="174"/>
      <c r="J748" s="174" t="s">
        <v>403</v>
      </c>
      <c r="K748" s="174">
        <v>68</v>
      </c>
      <c r="L748" s="173">
        <f t="shared" si="70"/>
        <v>4.4000000000000004</v>
      </c>
      <c r="M748" s="173">
        <f t="shared" si="71"/>
        <v>4.4000000000000004</v>
      </c>
    </row>
    <row r="749" spans="1:13" hidden="1" x14ac:dyDescent="0.2">
      <c r="A749" s="135" t="s">
        <v>544</v>
      </c>
      <c r="B749" s="136">
        <v>44273</v>
      </c>
      <c r="C749" s="135" t="s">
        <v>545</v>
      </c>
      <c r="D749" s="251" t="s">
        <v>500</v>
      </c>
      <c r="E749" s="135" t="str">
        <f t="shared" si="66"/>
        <v>Nicolette</v>
      </c>
      <c r="F749" s="135" t="str">
        <f t="shared" si="67"/>
        <v>Schreuder</v>
      </c>
      <c r="G749" s="135" t="str">
        <f t="shared" si="68"/>
        <v>Ladies Senior</v>
      </c>
      <c r="H749" s="135" t="str">
        <f t="shared" si="69"/>
        <v>Henties Bay</v>
      </c>
      <c r="I749" s="174"/>
      <c r="J749" s="172" t="s">
        <v>8</v>
      </c>
      <c r="K749" s="174">
        <v>83</v>
      </c>
      <c r="L749" s="173">
        <f t="shared" si="70"/>
        <v>4.5999999999999996</v>
      </c>
      <c r="M749" s="173">
        <f t="shared" si="71"/>
        <v>4.5999999999999996</v>
      </c>
    </row>
    <row r="750" spans="1:13" hidden="1" x14ac:dyDescent="0.2">
      <c r="A750" s="135" t="s">
        <v>544</v>
      </c>
      <c r="B750" s="136">
        <v>44273</v>
      </c>
      <c r="C750" s="135" t="s">
        <v>545</v>
      </c>
      <c r="D750" s="273" t="s">
        <v>246</v>
      </c>
      <c r="E750" s="135" t="str">
        <f t="shared" si="66"/>
        <v>Coennie</v>
      </c>
      <c r="F750" s="135" t="str">
        <f t="shared" si="67"/>
        <v>Steyn</v>
      </c>
      <c r="G750" s="135" t="str">
        <f t="shared" si="68"/>
        <v>Men Seniors</v>
      </c>
      <c r="H750" s="135" t="str">
        <f t="shared" si="69"/>
        <v>Namib Park</v>
      </c>
      <c r="I750" s="174"/>
      <c r="J750" s="172" t="s">
        <v>376</v>
      </c>
      <c r="K750" s="174">
        <v>100</v>
      </c>
      <c r="L750" s="173">
        <f t="shared" si="70"/>
        <v>4.3</v>
      </c>
      <c r="M750" s="173">
        <f t="shared" si="71"/>
        <v>4.3</v>
      </c>
    </row>
    <row r="751" spans="1:13" hidden="1" x14ac:dyDescent="0.2">
      <c r="A751" s="135" t="s">
        <v>544</v>
      </c>
      <c r="B751" s="136">
        <v>44273</v>
      </c>
      <c r="C751" s="135" t="s">
        <v>545</v>
      </c>
      <c r="D751" s="251" t="s">
        <v>267</v>
      </c>
      <c r="E751" s="135" t="str">
        <f t="shared" si="66"/>
        <v>Herman</v>
      </c>
      <c r="F751" s="135" t="str">
        <f t="shared" si="67"/>
        <v>Krauze</v>
      </c>
      <c r="G751" s="135" t="str">
        <f t="shared" si="68"/>
        <v>Men U/16</v>
      </c>
      <c r="H751" s="135" t="str">
        <f t="shared" si="69"/>
        <v>Henties Bay</v>
      </c>
      <c r="I751" s="174"/>
      <c r="J751" s="172" t="s">
        <v>376</v>
      </c>
      <c r="K751" s="174">
        <v>110</v>
      </c>
      <c r="L751" s="173">
        <f t="shared" si="70"/>
        <v>6</v>
      </c>
      <c r="M751" s="173">
        <f t="shared" si="71"/>
        <v>6</v>
      </c>
    </row>
    <row r="752" spans="1:13" ht="13.5" hidden="1" customHeight="1" x14ac:dyDescent="0.25">
      <c r="A752" s="135" t="s">
        <v>544</v>
      </c>
      <c r="B752" s="136">
        <v>44273</v>
      </c>
      <c r="C752" s="135" t="s">
        <v>545</v>
      </c>
      <c r="D752" s="272" t="s">
        <v>224</v>
      </c>
      <c r="E752" s="135" t="str">
        <f t="shared" si="66"/>
        <v>Chris</v>
      </c>
      <c r="F752" s="135" t="str">
        <f t="shared" si="67"/>
        <v>Feyerabend</v>
      </c>
      <c r="G752" s="135" t="str">
        <f t="shared" si="68"/>
        <v>Men Seniors</v>
      </c>
      <c r="H752" s="135" t="str">
        <f t="shared" si="69"/>
        <v>Otjiwarongo</v>
      </c>
      <c r="I752" s="174"/>
      <c r="J752" s="172" t="s">
        <v>376</v>
      </c>
      <c r="K752" s="174">
        <v>100</v>
      </c>
      <c r="L752" s="173">
        <f t="shared" si="70"/>
        <v>4.3</v>
      </c>
      <c r="M752" s="173">
        <f t="shared" si="71"/>
        <v>4.3</v>
      </c>
    </row>
    <row r="753" spans="1:13" hidden="1" x14ac:dyDescent="0.2">
      <c r="A753" s="135" t="s">
        <v>571</v>
      </c>
      <c r="B753" s="136">
        <v>44274</v>
      </c>
      <c r="C753" s="135" t="s">
        <v>572</v>
      </c>
      <c r="D753" s="251" t="s">
        <v>306</v>
      </c>
      <c r="E753" s="135" t="str">
        <f t="shared" si="66"/>
        <v>Rudi(Jnr.)</v>
      </c>
      <c r="F753" s="135" t="str">
        <f t="shared" si="67"/>
        <v>Swartz</v>
      </c>
      <c r="G753" s="135" t="str">
        <f t="shared" si="68"/>
        <v>Men U/16</v>
      </c>
      <c r="H753" s="135" t="str">
        <f t="shared" si="69"/>
        <v>Mako</v>
      </c>
      <c r="I753" s="174"/>
      <c r="J753" s="172" t="s">
        <v>376</v>
      </c>
      <c r="K753" s="174">
        <v>110</v>
      </c>
      <c r="L753" s="173">
        <f t="shared" si="70"/>
        <v>6</v>
      </c>
      <c r="M753" s="173">
        <f t="shared" si="71"/>
        <v>6</v>
      </c>
    </row>
    <row r="754" spans="1:13" hidden="1" x14ac:dyDescent="0.2">
      <c r="A754" s="135" t="s">
        <v>571</v>
      </c>
      <c r="B754" s="136">
        <v>44274</v>
      </c>
      <c r="C754" s="135" t="s">
        <v>572</v>
      </c>
      <c r="D754" s="251" t="s">
        <v>406</v>
      </c>
      <c r="E754" s="135" t="str">
        <f t="shared" si="66"/>
        <v>Lydia</v>
      </c>
      <c r="F754" s="135" t="str">
        <f t="shared" si="67"/>
        <v>Cilliers</v>
      </c>
      <c r="G754" s="135" t="str">
        <f t="shared" si="68"/>
        <v>Ladies Senior</v>
      </c>
      <c r="H754" s="135" t="str">
        <f t="shared" si="69"/>
        <v>Benguella</v>
      </c>
      <c r="I754" s="174"/>
      <c r="J754" s="172" t="s">
        <v>376</v>
      </c>
      <c r="K754" s="174">
        <v>102</v>
      </c>
      <c r="L754" s="173">
        <f t="shared" si="70"/>
        <v>4.5999999999999996</v>
      </c>
      <c r="M754" s="173">
        <f t="shared" si="71"/>
        <v>4.5999999999999996</v>
      </c>
    </row>
    <row r="755" spans="1:13" hidden="1" x14ac:dyDescent="0.2">
      <c r="A755" s="135" t="s">
        <v>571</v>
      </c>
      <c r="B755" s="136">
        <v>44274</v>
      </c>
      <c r="C755" s="135" t="s">
        <v>572</v>
      </c>
      <c r="D755" s="251" t="s">
        <v>312</v>
      </c>
      <c r="E755" s="135" t="str">
        <f t="shared" si="66"/>
        <v>Murray</v>
      </c>
      <c r="F755" s="135" t="str">
        <f t="shared" si="67"/>
        <v>Lewis</v>
      </c>
      <c r="G755" s="135" t="str">
        <f t="shared" si="68"/>
        <v>Men Seniors</v>
      </c>
      <c r="H755" s="135" t="str">
        <f t="shared" si="69"/>
        <v>Mako</v>
      </c>
      <c r="I755" s="174"/>
      <c r="J755" s="174" t="s">
        <v>376</v>
      </c>
      <c r="K755" s="174">
        <v>100</v>
      </c>
      <c r="L755" s="173">
        <f t="shared" si="70"/>
        <v>4.3</v>
      </c>
      <c r="M755" s="173">
        <f t="shared" si="71"/>
        <v>4.3</v>
      </c>
    </row>
    <row r="756" spans="1:13" hidden="1" x14ac:dyDescent="0.2">
      <c r="A756" s="135" t="s">
        <v>571</v>
      </c>
      <c r="B756" s="136">
        <v>44274</v>
      </c>
      <c r="C756" s="135" t="s">
        <v>572</v>
      </c>
      <c r="D756" s="251" t="s">
        <v>205</v>
      </c>
      <c r="E756" s="135" t="str">
        <f t="shared" si="66"/>
        <v>Nico</v>
      </c>
      <c r="F756" s="135" t="str">
        <f t="shared" si="67"/>
        <v>Kotze</v>
      </c>
      <c r="G756" s="135" t="str">
        <f t="shared" si="68"/>
        <v>Men Seniors</v>
      </c>
      <c r="H756" s="135" t="str">
        <f t="shared" si="69"/>
        <v>Penguin</v>
      </c>
      <c r="I756" s="174"/>
      <c r="J756" s="174" t="s">
        <v>376</v>
      </c>
      <c r="K756" s="174">
        <v>100</v>
      </c>
      <c r="L756" s="173">
        <f t="shared" si="70"/>
        <v>4.3</v>
      </c>
      <c r="M756" s="173">
        <f t="shared" si="71"/>
        <v>4.3</v>
      </c>
    </row>
    <row r="757" spans="1:13" hidden="1" x14ac:dyDescent="0.2">
      <c r="A757" s="135" t="s">
        <v>573</v>
      </c>
      <c r="B757" s="136">
        <v>44275</v>
      </c>
      <c r="C757" s="135" t="s">
        <v>574</v>
      </c>
      <c r="D757" s="251" t="s">
        <v>265</v>
      </c>
      <c r="E757" s="135" t="str">
        <f t="shared" si="66"/>
        <v>Kevin</v>
      </c>
      <c r="F757" s="135" t="str">
        <f t="shared" si="67"/>
        <v>Page</v>
      </c>
      <c r="G757" s="135" t="str">
        <f t="shared" si="68"/>
        <v>Men U/21</v>
      </c>
      <c r="H757" s="135" t="str">
        <f t="shared" si="69"/>
        <v>Penguin</v>
      </c>
      <c r="I757" s="174"/>
      <c r="J757" s="174" t="s">
        <v>376</v>
      </c>
      <c r="K757" s="174">
        <v>107</v>
      </c>
      <c r="L757" s="173">
        <f t="shared" si="70"/>
        <v>5.5</v>
      </c>
      <c r="M757" s="173">
        <f t="shared" si="71"/>
        <v>5.5</v>
      </c>
    </row>
    <row r="758" spans="1:13" hidden="1" x14ac:dyDescent="0.2">
      <c r="A758" s="135" t="s">
        <v>571</v>
      </c>
      <c r="B758" s="136">
        <v>44274</v>
      </c>
      <c r="C758" s="135" t="s">
        <v>572</v>
      </c>
      <c r="D758" s="251" t="s">
        <v>465</v>
      </c>
      <c r="E758" s="135" t="str">
        <f t="shared" si="66"/>
        <v>Willem</v>
      </c>
      <c r="F758" s="135" t="str">
        <f t="shared" si="67"/>
        <v>Schickerling</v>
      </c>
      <c r="G758" s="135" t="str">
        <f t="shared" si="68"/>
        <v>Men Seniors</v>
      </c>
      <c r="H758" s="135" t="str">
        <f t="shared" si="69"/>
        <v>Orca Angling Club</v>
      </c>
      <c r="I758" s="174"/>
      <c r="J758" s="172" t="s">
        <v>376</v>
      </c>
      <c r="K758" s="174">
        <v>100</v>
      </c>
      <c r="L758" s="173">
        <f t="shared" si="70"/>
        <v>4.3</v>
      </c>
      <c r="M758" s="173">
        <f t="shared" si="71"/>
        <v>4.3</v>
      </c>
    </row>
    <row r="759" spans="1:13" hidden="1" x14ac:dyDescent="0.2">
      <c r="A759" s="135" t="s">
        <v>573</v>
      </c>
      <c r="B759" s="136">
        <v>44275</v>
      </c>
      <c r="C759" s="135" t="s">
        <v>574</v>
      </c>
      <c r="D759" s="251" t="s">
        <v>260</v>
      </c>
      <c r="E759" s="135" t="str">
        <f t="shared" si="66"/>
        <v>Grant</v>
      </c>
      <c r="F759" s="135" t="str">
        <f t="shared" si="67"/>
        <v>Knight</v>
      </c>
      <c r="G759" s="135" t="str">
        <f t="shared" si="68"/>
        <v>Men Seniors</v>
      </c>
      <c r="H759" s="135" t="str">
        <f t="shared" si="69"/>
        <v>Penguin</v>
      </c>
      <c r="I759" s="174"/>
      <c r="J759" s="172" t="s">
        <v>376</v>
      </c>
      <c r="K759" s="174">
        <v>100</v>
      </c>
      <c r="L759" s="173">
        <f t="shared" si="70"/>
        <v>4.3</v>
      </c>
      <c r="M759" s="173">
        <f t="shared" si="71"/>
        <v>4.3</v>
      </c>
    </row>
    <row r="760" spans="1:13" hidden="1" x14ac:dyDescent="0.2">
      <c r="A760" s="135" t="s">
        <v>573</v>
      </c>
      <c r="B760" s="136">
        <v>44275</v>
      </c>
      <c r="C760" s="135" t="s">
        <v>574</v>
      </c>
      <c r="D760" s="251" t="s">
        <v>475</v>
      </c>
      <c r="E760" s="135" t="str">
        <f t="shared" si="66"/>
        <v>Ryno</v>
      </c>
      <c r="F760" s="135" t="str">
        <f t="shared" si="67"/>
        <v>Enslin</v>
      </c>
      <c r="G760" s="135" t="str">
        <f t="shared" si="68"/>
        <v>Men Seniors</v>
      </c>
      <c r="H760" s="135" t="str">
        <f t="shared" si="69"/>
        <v>Namib Park</v>
      </c>
      <c r="I760" s="174"/>
      <c r="J760" s="172" t="s">
        <v>376</v>
      </c>
      <c r="K760" s="174">
        <v>100</v>
      </c>
      <c r="L760" s="173">
        <f t="shared" si="70"/>
        <v>4.3</v>
      </c>
      <c r="M760" s="173">
        <f t="shared" si="71"/>
        <v>4.3</v>
      </c>
    </row>
    <row r="761" spans="1:13" ht="13.5" hidden="1" customHeight="1" x14ac:dyDescent="0.25">
      <c r="A761" s="135" t="s">
        <v>544</v>
      </c>
      <c r="B761" s="136">
        <v>44273</v>
      </c>
      <c r="C761" s="135" t="s">
        <v>545</v>
      </c>
      <c r="D761" s="272" t="s">
        <v>265</v>
      </c>
      <c r="E761" s="135" t="str">
        <f t="shared" si="66"/>
        <v>Kevin</v>
      </c>
      <c r="F761" s="135" t="str">
        <f t="shared" si="67"/>
        <v>Page</v>
      </c>
      <c r="G761" s="135" t="str">
        <f t="shared" si="68"/>
        <v>Men U/21</v>
      </c>
      <c r="H761" s="135" t="str">
        <f t="shared" si="69"/>
        <v>Penguin</v>
      </c>
      <c r="I761" s="174"/>
      <c r="J761" s="172" t="s">
        <v>8</v>
      </c>
      <c r="K761" s="174">
        <v>85</v>
      </c>
      <c r="L761" s="173">
        <f t="shared" si="70"/>
        <v>4.9000000000000004</v>
      </c>
      <c r="M761" s="173">
        <f t="shared" si="71"/>
        <v>4.9000000000000004</v>
      </c>
    </row>
    <row r="762" spans="1:13" hidden="1" x14ac:dyDescent="0.2">
      <c r="A762" s="135" t="s">
        <v>544</v>
      </c>
      <c r="B762" s="136">
        <v>44273</v>
      </c>
      <c r="C762" s="135" t="s">
        <v>545</v>
      </c>
      <c r="D762" s="251" t="s">
        <v>416</v>
      </c>
      <c r="E762" s="135" t="str">
        <f t="shared" si="66"/>
        <v>Nadine</v>
      </c>
      <c r="F762" s="135" t="str">
        <f t="shared" si="67"/>
        <v>Downing</v>
      </c>
      <c r="G762" s="135" t="str">
        <f t="shared" si="68"/>
        <v>Ladies Senior</v>
      </c>
      <c r="H762" s="135" t="str">
        <f t="shared" si="69"/>
        <v>Henties Bay</v>
      </c>
      <c r="I762" s="174"/>
      <c r="J762" s="172" t="s">
        <v>376</v>
      </c>
      <c r="K762" s="174">
        <v>100</v>
      </c>
      <c r="L762" s="173">
        <f t="shared" si="70"/>
        <v>4.3</v>
      </c>
      <c r="M762" s="173">
        <f t="shared" si="71"/>
        <v>4.3</v>
      </c>
    </row>
    <row r="763" spans="1:13" hidden="1" x14ac:dyDescent="0.2">
      <c r="A763" s="135" t="s">
        <v>573</v>
      </c>
      <c r="B763" s="136">
        <v>44275</v>
      </c>
      <c r="C763" s="135" t="s">
        <v>574</v>
      </c>
      <c r="D763" s="251" t="s">
        <v>225</v>
      </c>
      <c r="E763" s="135" t="str">
        <f t="shared" si="66"/>
        <v>Maritz</v>
      </c>
      <c r="F763" s="135" t="str">
        <f t="shared" si="67"/>
        <v>Jansen Van Vuuren</v>
      </c>
      <c r="G763" s="135" t="str">
        <f t="shared" si="68"/>
        <v>Men Seniors</v>
      </c>
      <c r="H763" s="135" t="str">
        <f t="shared" si="69"/>
        <v>Otjiwarongo</v>
      </c>
      <c r="I763" s="174"/>
      <c r="J763" s="174" t="s">
        <v>376</v>
      </c>
      <c r="K763" s="174">
        <v>100</v>
      </c>
      <c r="L763" s="173">
        <f t="shared" si="70"/>
        <v>4.3</v>
      </c>
      <c r="M763" s="173">
        <f t="shared" si="71"/>
        <v>4.3</v>
      </c>
    </row>
    <row r="764" spans="1:13" hidden="1" x14ac:dyDescent="0.2">
      <c r="A764" s="135" t="s">
        <v>573</v>
      </c>
      <c r="B764" s="136">
        <v>44275</v>
      </c>
      <c r="C764" s="135" t="s">
        <v>574</v>
      </c>
      <c r="D764" s="251" t="s">
        <v>431</v>
      </c>
      <c r="E764" s="135" t="str">
        <f t="shared" si="66"/>
        <v>Tiaan</v>
      </c>
      <c r="F764" s="135" t="str">
        <f t="shared" si="67"/>
        <v>Fourie</v>
      </c>
      <c r="G764" s="135" t="str">
        <f t="shared" si="68"/>
        <v>Men Seniors</v>
      </c>
      <c r="H764" s="135" t="str">
        <f t="shared" si="69"/>
        <v>Henties Bay</v>
      </c>
      <c r="I764" s="174"/>
      <c r="J764" s="172" t="s">
        <v>376</v>
      </c>
      <c r="K764" s="174">
        <v>100</v>
      </c>
      <c r="L764" s="173">
        <f t="shared" si="70"/>
        <v>4.3</v>
      </c>
      <c r="M764" s="173">
        <f t="shared" si="71"/>
        <v>4.3</v>
      </c>
    </row>
    <row r="765" spans="1:13" hidden="1" x14ac:dyDescent="0.2">
      <c r="A765" s="135" t="s">
        <v>573</v>
      </c>
      <c r="B765" s="136">
        <v>44275</v>
      </c>
      <c r="C765" s="135" t="s">
        <v>574</v>
      </c>
      <c r="D765" s="251" t="s">
        <v>453</v>
      </c>
      <c r="E765" s="135" t="str">
        <f t="shared" si="66"/>
        <v>Brandon</v>
      </c>
      <c r="F765" s="135" t="str">
        <f t="shared" si="67"/>
        <v>Grane</v>
      </c>
      <c r="G765" s="135" t="str">
        <f t="shared" si="68"/>
        <v>Men U/21</v>
      </c>
      <c r="H765" s="135" t="str">
        <f t="shared" si="69"/>
        <v>Walvis Bay</v>
      </c>
      <c r="I765" s="174"/>
      <c r="J765" s="174" t="s">
        <v>376</v>
      </c>
      <c r="K765" s="174">
        <v>101</v>
      </c>
      <c r="L765" s="173">
        <f t="shared" si="70"/>
        <v>4.5</v>
      </c>
      <c r="M765" s="173">
        <f t="shared" si="71"/>
        <v>4.5</v>
      </c>
    </row>
    <row r="766" spans="1:13" hidden="1" x14ac:dyDescent="0.2">
      <c r="A766" s="135" t="s">
        <v>544</v>
      </c>
      <c r="B766" s="136">
        <v>44273</v>
      </c>
      <c r="C766" s="135" t="s">
        <v>545</v>
      </c>
      <c r="D766" s="273" t="s">
        <v>455</v>
      </c>
      <c r="E766" s="135" t="str">
        <f t="shared" si="66"/>
        <v>Sven</v>
      </c>
      <c r="F766" s="135" t="str">
        <f t="shared" si="67"/>
        <v>Welzig</v>
      </c>
      <c r="G766" s="135" t="str">
        <f t="shared" si="68"/>
        <v>Men U/16</v>
      </c>
      <c r="H766" s="135" t="str">
        <f t="shared" si="69"/>
        <v>Atlantic Angling Club</v>
      </c>
      <c r="I766" s="174"/>
      <c r="J766" s="172" t="s">
        <v>376</v>
      </c>
      <c r="K766" s="174">
        <v>109</v>
      </c>
      <c r="L766" s="173">
        <f t="shared" si="70"/>
        <v>5.8</v>
      </c>
      <c r="M766" s="173">
        <f t="shared" si="71"/>
        <v>5.8</v>
      </c>
    </row>
    <row r="767" spans="1:13" hidden="1" x14ac:dyDescent="0.2">
      <c r="A767" s="135" t="s">
        <v>571</v>
      </c>
      <c r="B767" s="136">
        <v>44274</v>
      </c>
      <c r="C767" s="135" t="s">
        <v>572</v>
      </c>
      <c r="D767" s="251" t="s">
        <v>232</v>
      </c>
      <c r="E767" s="135" t="str">
        <f t="shared" si="66"/>
        <v>Tertius</v>
      </c>
      <c r="F767" s="135" t="str">
        <f t="shared" si="67"/>
        <v>Potgieter</v>
      </c>
      <c r="G767" s="135" t="str">
        <f t="shared" si="68"/>
        <v>Men Seniors</v>
      </c>
      <c r="H767" s="135" t="str">
        <f t="shared" si="69"/>
        <v>Seagull Angling Club Inland</v>
      </c>
      <c r="I767" s="174"/>
      <c r="J767" s="174" t="s">
        <v>377</v>
      </c>
      <c r="K767" s="174">
        <v>104</v>
      </c>
      <c r="L767" s="173">
        <f t="shared" si="70"/>
        <v>4.2</v>
      </c>
      <c r="M767" s="173">
        <f t="shared" si="71"/>
        <v>4.2</v>
      </c>
    </row>
    <row r="768" spans="1:13" hidden="1" x14ac:dyDescent="0.2">
      <c r="A768" s="135" t="s">
        <v>571</v>
      </c>
      <c r="B768" s="136">
        <v>44274</v>
      </c>
      <c r="C768" s="135" t="s">
        <v>572</v>
      </c>
      <c r="D768" s="251" t="s">
        <v>272</v>
      </c>
      <c r="E768" s="135" t="str">
        <f t="shared" si="66"/>
        <v xml:space="preserve">Andre-Louis </v>
      </c>
      <c r="F768" s="135" t="str">
        <f t="shared" si="67"/>
        <v>Stipp</v>
      </c>
      <c r="G768" s="135" t="str">
        <f t="shared" si="68"/>
        <v>Men Seniors/U21</v>
      </c>
      <c r="H768" s="135" t="str">
        <f t="shared" si="69"/>
        <v>Benguella</v>
      </c>
      <c r="I768" s="174"/>
      <c r="J768" s="174" t="s">
        <v>376</v>
      </c>
      <c r="K768" s="174">
        <v>99</v>
      </c>
      <c r="L768" s="173">
        <f t="shared" si="70"/>
        <v>4.2</v>
      </c>
      <c r="M768" s="173">
        <f t="shared" si="71"/>
        <v>4.2</v>
      </c>
    </row>
    <row r="769" spans="1:13" hidden="1" x14ac:dyDescent="0.2">
      <c r="A769" s="135" t="s">
        <v>571</v>
      </c>
      <c r="B769" s="136">
        <v>44274</v>
      </c>
      <c r="C769" s="135" t="s">
        <v>572</v>
      </c>
      <c r="D769" s="251" t="s">
        <v>406</v>
      </c>
      <c r="E769" s="135" t="str">
        <f t="shared" si="66"/>
        <v>Lydia</v>
      </c>
      <c r="F769" s="135" t="str">
        <f t="shared" si="67"/>
        <v>Cilliers</v>
      </c>
      <c r="G769" s="135" t="str">
        <f t="shared" si="68"/>
        <v>Ladies Senior</v>
      </c>
      <c r="H769" s="135" t="str">
        <f t="shared" si="69"/>
        <v>Benguella</v>
      </c>
      <c r="I769" s="174"/>
      <c r="J769" s="172" t="s">
        <v>376</v>
      </c>
      <c r="K769" s="174">
        <v>97</v>
      </c>
      <c r="L769" s="173">
        <f t="shared" si="70"/>
        <v>3.9</v>
      </c>
      <c r="M769" s="173">
        <f t="shared" si="71"/>
        <v>3.9</v>
      </c>
    </row>
    <row r="770" spans="1:13" hidden="1" x14ac:dyDescent="0.2">
      <c r="A770" s="135" t="s">
        <v>571</v>
      </c>
      <c r="B770" s="136">
        <v>44274</v>
      </c>
      <c r="C770" s="135" t="s">
        <v>572</v>
      </c>
      <c r="D770" s="251" t="s">
        <v>244</v>
      </c>
      <c r="E770" s="135" t="str">
        <f t="shared" ref="E770:E833" si="72">IF(D770="","",VLOOKUP(D770,Master,3,FALSE))</f>
        <v>Lindie</v>
      </c>
      <c r="F770" s="135" t="str">
        <f t="shared" ref="F770:F833" si="73">IF(D770="","",VLOOKUP(D770,Master,4,FALSE))</f>
        <v>Krauze</v>
      </c>
      <c r="G770" s="135" t="str">
        <f t="shared" ref="G770:G833" si="74">IF(D770="","",VLOOKUP(D770,Master,5,FALSE))</f>
        <v>Ladies Senior</v>
      </c>
      <c r="H770" s="135" t="str">
        <f t="shared" ref="H770:H833" si="75">IF(D770="","",VLOOKUP(D770,Master,2,FALSE))</f>
        <v>Henties Bay</v>
      </c>
      <c r="I770" s="174"/>
      <c r="J770" s="172" t="s">
        <v>376</v>
      </c>
      <c r="K770" s="174">
        <v>97</v>
      </c>
      <c r="L770" s="173">
        <f t="shared" ref="L770:L833" si="76">IF(K770="","",IF(I770="",ROUND(HLOOKUP(J770,kgList,K770,FALSE),1),ROUND(HLOOKUP(I770,kgList,K770,FALSE),1)))</f>
        <v>3.9</v>
      </c>
      <c r="M770" s="173">
        <f t="shared" ref="M770:M833" si="77">IF(L770="","",IF(COUNTA(I770:J770)&gt;1,"Edible or Inedible",IF(COUNTA(I770)=1,L770*1,IF(COUNTA(J770)=1,L770*1,"ERROR"))))</f>
        <v>3.9</v>
      </c>
    </row>
    <row r="771" spans="1:13" hidden="1" x14ac:dyDescent="0.25">
      <c r="A771" s="135" t="s">
        <v>544</v>
      </c>
      <c r="B771" s="136">
        <v>44273</v>
      </c>
      <c r="C771" s="135" t="s">
        <v>545</v>
      </c>
      <c r="D771" s="272" t="s">
        <v>248</v>
      </c>
      <c r="E771" s="135" t="str">
        <f t="shared" si="72"/>
        <v>Corne</v>
      </c>
      <c r="F771" s="135" t="str">
        <f t="shared" si="73"/>
        <v>Burger</v>
      </c>
      <c r="G771" s="135" t="str">
        <f t="shared" si="74"/>
        <v>Men U/16</v>
      </c>
      <c r="H771" s="135" t="str">
        <f t="shared" si="75"/>
        <v>Penguin</v>
      </c>
      <c r="I771" s="174"/>
      <c r="J771" s="172" t="s">
        <v>376</v>
      </c>
      <c r="K771" s="174">
        <v>109</v>
      </c>
      <c r="L771" s="173">
        <f t="shared" si="76"/>
        <v>5.8</v>
      </c>
      <c r="M771" s="173">
        <f t="shared" si="77"/>
        <v>5.8</v>
      </c>
    </row>
    <row r="772" spans="1:13" ht="13.5" hidden="1" customHeight="1" x14ac:dyDescent="0.25">
      <c r="A772" s="135" t="s">
        <v>544</v>
      </c>
      <c r="B772" s="136">
        <v>44273</v>
      </c>
      <c r="C772" s="135" t="s">
        <v>545</v>
      </c>
      <c r="D772" s="272" t="s">
        <v>330</v>
      </c>
      <c r="E772" s="135" t="str">
        <f t="shared" si="72"/>
        <v>Armand</v>
      </c>
      <c r="F772" s="135" t="str">
        <f t="shared" si="73"/>
        <v>Fourie</v>
      </c>
      <c r="G772" s="135" t="str">
        <f t="shared" si="74"/>
        <v>Men Seniors</v>
      </c>
      <c r="H772" s="135" t="str">
        <f t="shared" si="75"/>
        <v>Okahandja</v>
      </c>
      <c r="I772" s="174"/>
      <c r="J772" s="172" t="s">
        <v>376</v>
      </c>
      <c r="K772" s="174">
        <v>99</v>
      </c>
      <c r="L772" s="173">
        <f t="shared" si="76"/>
        <v>4.2</v>
      </c>
      <c r="M772" s="173">
        <f t="shared" si="77"/>
        <v>4.2</v>
      </c>
    </row>
    <row r="773" spans="1:13" hidden="1" x14ac:dyDescent="0.2">
      <c r="A773" s="135" t="s">
        <v>573</v>
      </c>
      <c r="B773" s="136">
        <v>44275</v>
      </c>
      <c r="C773" s="135" t="s">
        <v>574</v>
      </c>
      <c r="D773" s="251" t="s">
        <v>239</v>
      </c>
      <c r="E773" s="135" t="str">
        <f t="shared" si="72"/>
        <v>Kiepie</v>
      </c>
      <c r="F773" s="135" t="str">
        <f t="shared" si="73"/>
        <v>Burger</v>
      </c>
      <c r="G773" s="135" t="str">
        <f t="shared" si="74"/>
        <v>Men Seniors</v>
      </c>
      <c r="H773" s="135" t="str">
        <f t="shared" si="75"/>
        <v>Mako</v>
      </c>
      <c r="I773" s="174"/>
      <c r="J773" s="172" t="s">
        <v>376</v>
      </c>
      <c r="K773" s="174">
        <v>99</v>
      </c>
      <c r="L773" s="173">
        <f t="shared" si="76"/>
        <v>4.2</v>
      </c>
      <c r="M773" s="173">
        <f t="shared" si="77"/>
        <v>4.2</v>
      </c>
    </row>
    <row r="774" spans="1:13" hidden="1" x14ac:dyDescent="0.2">
      <c r="A774" s="135" t="s">
        <v>571</v>
      </c>
      <c r="B774" s="136">
        <v>44274</v>
      </c>
      <c r="C774" s="135" t="s">
        <v>572</v>
      </c>
      <c r="D774" s="251" t="s">
        <v>244</v>
      </c>
      <c r="E774" s="135" t="str">
        <f t="shared" si="72"/>
        <v>Lindie</v>
      </c>
      <c r="F774" s="135" t="str">
        <f t="shared" si="73"/>
        <v>Krauze</v>
      </c>
      <c r="G774" s="135" t="str">
        <f t="shared" si="74"/>
        <v>Ladies Senior</v>
      </c>
      <c r="H774" s="135" t="str">
        <f t="shared" si="75"/>
        <v>Henties Bay</v>
      </c>
      <c r="I774" s="174"/>
      <c r="J774" s="172" t="s">
        <v>376</v>
      </c>
      <c r="K774" s="174">
        <v>97</v>
      </c>
      <c r="L774" s="173">
        <f t="shared" si="76"/>
        <v>3.9</v>
      </c>
      <c r="M774" s="173">
        <f t="shared" si="77"/>
        <v>3.9</v>
      </c>
    </row>
    <row r="775" spans="1:13" hidden="1" x14ac:dyDescent="0.2">
      <c r="A775" s="135" t="s">
        <v>573</v>
      </c>
      <c r="B775" s="136">
        <v>44275</v>
      </c>
      <c r="C775" s="135" t="s">
        <v>574</v>
      </c>
      <c r="D775" s="251" t="s">
        <v>254</v>
      </c>
      <c r="E775" s="135" t="str">
        <f t="shared" si="72"/>
        <v>Louis</v>
      </c>
      <c r="F775" s="135" t="str">
        <f t="shared" si="73"/>
        <v>Fenaux</v>
      </c>
      <c r="G775" s="135" t="str">
        <f t="shared" si="74"/>
        <v>Men Seniors</v>
      </c>
      <c r="H775" s="135" t="str">
        <f t="shared" si="75"/>
        <v>Henties Bay</v>
      </c>
      <c r="I775" s="174"/>
      <c r="J775" s="172" t="s">
        <v>376</v>
      </c>
      <c r="K775" s="174">
        <v>99</v>
      </c>
      <c r="L775" s="173">
        <f t="shared" si="76"/>
        <v>4.2</v>
      </c>
      <c r="M775" s="173">
        <f t="shared" si="77"/>
        <v>4.2</v>
      </c>
    </row>
    <row r="776" spans="1:13" hidden="1" x14ac:dyDescent="0.2">
      <c r="A776" s="135" t="s">
        <v>573</v>
      </c>
      <c r="B776" s="136">
        <v>44275</v>
      </c>
      <c r="C776" s="135" t="s">
        <v>574</v>
      </c>
      <c r="D776" s="251" t="s">
        <v>455</v>
      </c>
      <c r="E776" s="135" t="str">
        <f t="shared" si="72"/>
        <v>Sven</v>
      </c>
      <c r="F776" s="135" t="str">
        <f t="shared" si="73"/>
        <v>Welzig</v>
      </c>
      <c r="G776" s="135" t="str">
        <f t="shared" si="74"/>
        <v>Men U/16</v>
      </c>
      <c r="H776" s="135" t="str">
        <f t="shared" si="75"/>
        <v>Atlantic Angling Club</v>
      </c>
      <c r="I776" s="174"/>
      <c r="J776" s="174" t="s">
        <v>377</v>
      </c>
      <c r="K776" s="174">
        <v>121</v>
      </c>
      <c r="L776" s="173">
        <f t="shared" si="76"/>
        <v>7.2</v>
      </c>
      <c r="M776" s="173">
        <f t="shared" si="77"/>
        <v>7.2</v>
      </c>
    </row>
    <row r="777" spans="1:13" hidden="1" x14ac:dyDescent="0.2">
      <c r="A777" s="135" t="s">
        <v>544</v>
      </c>
      <c r="B777" s="136">
        <v>44273</v>
      </c>
      <c r="C777" s="135" t="s">
        <v>545</v>
      </c>
      <c r="D777" s="273" t="s">
        <v>476</v>
      </c>
      <c r="E777" s="135" t="str">
        <f t="shared" si="72"/>
        <v>Wanda</v>
      </c>
      <c r="F777" s="135" t="str">
        <f t="shared" si="73"/>
        <v>Enslin</v>
      </c>
      <c r="G777" s="135" t="str">
        <f t="shared" si="74"/>
        <v>Ladies Senior</v>
      </c>
      <c r="H777" s="135" t="str">
        <f t="shared" si="75"/>
        <v>Namib Park</v>
      </c>
      <c r="I777" s="174"/>
      <c r="J777" s="174" t="s">
        <v>376</v>
      </c>
      <c r="K777" s="174">
        <v>96</v>
      </c>
      <c r="L777" s="173">
        <f t="shared" si="76"/>
        <v>3.8</v>
      </c>
      <c r="M777" s="173">
        <f t="shared" si="77"/>
        <v>3.8</v>
      </c>
    </row>
    <row r="778" spans="1:13" ht="13.5" hidden="1" customHeight="1" x14ac:dyDescent="0.25">
      <c r="A778" s="135" t="s">
        <v>544</v>
      </c>
      <c r="B778" s="136">
        <v>44273</v>
      </c>
      <c r="C778" s="135" t="s">
        <v>545</v>
      </c>
      <c r="D778" s="272" t="s">
        <v>263</v>
      </c>
      <c r="E778" s="135" t="str">
        <f t="shared" si="72"/>
        <v>Henri</v>
      </c>
      <c r="F778" s="135" t="str">
        <f t="shared" si="73"/>
        <v>Snyman</v>
      </c>
      <c r="G778" s="135" t="str">
        <f t="shared" si="74"/>
        <v>Men Seniors</v>
      </c>
      <c r="H778" s="135" t="str">
        <f t="shared" si="75"/>
        <v>Penguin</v>
      </c>
      <c r="I778" s="174"/>
      <c r="J778" s="174" t="s">
        <v>377</v>
      </c>
      <c r="K778" s="174">
        <v>103</v>
      </c>
      <c r="L778" s="173">
        <f t="shared" si="76"/>
        <v>4.0999999999999996</v>
      </c>
      <c r="M778" s="173">
        <f t="shared" si="77"/>
        <v>4.0999999999999996</v>
      </c>
    </row>
    <row r="779" spans="1:13" ht="13.5" hidden="1" customHeight="1" x14ac:dyDescent="0.25">
      <c r="A779" s="135" t="s">
        <v>544</v>
      </c>
      <c r="B779" s="136">
        <v>44273</v>
      </c>
      <c r="C779" s="135" t="s">
        <v>545</v>
      </c>
      <c r="D779" s="272" t="s">
        <v>412</v>
      </c>
      <c r="E779" s="135" t="str">
        <f t="shared" si="72"/>
        <v>Johannes</v>
      </c>
      <c r="F779" s="135" t="str">
        <f t="shared" si="73"/>
        <v>Kotze</v>
      </c>
      <c r="G779" s="135" t="str">
        <f t="shared" si="74"/>
        <v>Men Seniors</v>
      </c>
      <c r="H779" s="135" t="str">
        <f t="shared" si="75"/>
        <v>Okahandja</v>
      </c>
      <c r="I779" s="174"/>
      <c r="J779" s="172" t="s">
        <v>377</v>
      </c>
      <c r="K779" s="174">
        <v>103</v>
      </c>
      <c r="L779" s="173">
        <f t="shared" si="76"/>
        <v>4.0999999999999996</v>
      </c>
      <c r="M779" s="173">
        <f t="shared" si="77"/>
        <v>4.0999999999999996</v>
      </c>
    </row>
    <row r="780" spans="1:13" hidden="1" x14ac:dyDescent="0.2">
      <c r="A780" s="135" t="s">
        <v>544</v>
      </c>
      <c r="B780" s="136">
        <v>44273</v>
      </c>
      <c r="C780" s="135" t="s">
        <v>545</v>
      </c>
      <c r="D780" s="251" t="s">
        <v>228</v>
      </c>
      <c r="E780" s="135" t="str">
        <f t="shared" si="72"/>
        <v>Deon</v>
      </c>
      <c r="F780" s="135" t="str">
        <f t="shared" si="73"/>
        <v>Jacobs</v>
      </c>
      <c r="G780" s="135" t="str">
        <f t="shared" si="74"/>
        <v>Men Seniors</v>
      </c>
      <c r="H780" s="135" t="str">
        <f t="shared" si="75"/>
        <v>Benguella</v>
      </c>
      <c r="I780" s="174"/>
      <c r="J780" s="172" t="s">
        <v>8</v>
      </c>
      <c r="K780" s="174">
        <v>80</v>
      </c>
      <c r="L780" s="173">
        <f t="shared" si="76"/>
        <v>4.0999999999999996</v>
      </c>
      <c r="M780" s="173">
        <f t="shared" si="77"/>
        <v>4.0999999999999996</v>
      </c>
    </row>
    <row r="781" spans="1:13" hidden="1" x14ac:dyDescent="0.2">
      <c r="A781" s="135" t="s">
        <v>571</v>
      </c>
      <c r="B781" s="136">
        <v>44274</v>
      </c>
      <c r="C781" s="135" t="s">
        <v>572</v>
      </c>
      <c r="D781" s="251" t="s">
        <v>270</v>
      </c>
      <c r="E781" s="135" t="str">
        <f t="shared" si="72"/>
        <v>Org</v>
      </c>
      <c r="F781" s="135" t="str">
        <f t="shared" si="73"/>
        <v>Van Rensburg</v>
      </c>
      <c r="G781" s="135" t="str">
        <f t="shared" si="74"/>
        <v>Men Seniors</v>
      </c>
      <c r="H781" s="135" t="str">
        <f t="shared" si="75"/>
        <v>Otjiwarongo</v>
      </c>
      <c r="I781" s="174"/>
      <c r="J781" s="172" t="s">
        <v>377</v>
      </c>
      <c r="K781" s="174">
        <v>103</v>
      </c>
      <c r="L781" s="173">
        <f t="shared" si="76"/>
        <v>4.0999999999999996</v>
      </c>
      <c r="M781" s="173">
        <f t="shared" si="77"/>
        <v>4.0999999999999996</v>
      </c>
    </row>
    <row r="782" spans="1:13" hidden="1" x14ac:dyDescent="0.2">
      <c r="A782" s="135" t="s">
        <v>571</v>
      </c>
      <c r="B782" s="136">
        <v>44274</v>
      </c>
      <c r="C782" s="135" t="s">
        <v>572</v>
      </c>
      <c r="D782" s="251" t="s">
        <v>239</v>
      </c>
      <c r="E782" s="135" t="str">
        <f t="shared" si="72"/>
        <v>Kiepie</v>
      </c>
      <c r="F782" s="135" t="str">
        <f t="shared" si="73"/>
        <v>Burger</v>
      </c>
      <c r="G782" s="135" t="str">
        <f t="shared" si="74"/>
        <v>Men Seniors</v>
      </c>
      <c r="H782" s="135" t="str">
        <f t="shared" si="75"/>
        <v>Mako</v>
      </c>
      <c r="I782" s="174"/>
      <c r="J782" s="174" t="s">
        <v>377</v>
      </c>
      <c r="K782" s="174">
        <v>103</v>
      </c>
      <c r="L782" s="173">
        <f t="shared" si="76"/>
        <v>4.0999999999999996</v>
      </c>
      <c r="M782" s="173">
        <f t="shared" si="77"/>
        <v>4.0999999999999996</v>
      </c>
    </row>
    <row r="783" spans="1:13" hidden="1" x14ac:dyDescent="0.2">
      <c r="A783" s="135" t="s">
        <v>571</v>
      </c>
      <c r="B783" s="136">
        <v>44274</v>
      </c>
      <c r="C783" s="135" t="s">
        <v>572</v>
      </c>
      <c r="D783" s="251" t="s">
        <v>257</v>
      </c>
      <c r="E783" s="135" t="str">
        <f t="shared" si="72"/>
        <v>Corne</v>
      </c>
      <c r="F783" s="135" t="str">
        <f t="shared" si="73"/>
        <v>Kruger</v>
      </c>
      <c r="G783" s="135" t="str">
        <f t="shared" si="74"/>
        <v>Men Seniors</v>
      </c>
      <c r="H783" s="135" t="str">
        <f t="shared" si="75"/>
        <v>Orca Angling Club</v>
      </c>
      <c r="I783" s="174"/>
      <c r="J783" s="174" t="s">
        <v>377</v>
      </c>
      <c r="K783" s="174">
        <v>103</v>
      </c>
      <c r="L783" s="173">
        <f t="shared" si="76"/>
        <v>4.0999999999999996</v>
      </c>
      <c r="M783" s="173">
        <f t="shared" si="77"/>
        <v>4.0999999999999996</v>
      </c>
    </row>
    <row r="784" spans="1:13" hidden="1" x14ac:dyDescent="0.2">
      <c r="A784" s="135" t="s">
        <v>573</v>
      </c>
      <c r="B784" s="136">
        <v>44275</v>
      </c>
      <c r="C784" s="135" t="s">
        <v>574</v>
      </c>
      <c r="D784" s="251" t="s">
        <v>249</v>
      </c>
      <c r="E784" s="135" t="str">
        <f t="shared" si="72"/>
        <v>Devon</v>
      </c>
      <c r="F784" s="135" t="str">
        <f t="shared" si="73"/>
        <v>Burger</v>
      </c>
      <c r="G784" s="135" t="str">
        <f t="shared" si="74"/>
        <v>Men U/16</v>
      </c>
      <c r="H784" s="135" t="str">
        <f t="shared" si="75"/>
        <v>Penguin</v>
      </c>
      <c r="I784" s="174"/>
      <c r="J784" s="174" t="s">
        <v>354</v>
      </c>
      <c r="K784" s="174">
        <v>63</v>
      </c>
      <c r="L784" s="173">
        <f t="shared" si="76"/>
        <v>4.5</v>
      </c>
      <c r="M784" s="173">
        <f t="shared" si="77"/>
        <v>4.5</v>
      </c>
    </row>
    <row r="785" spans="1:13" hidden="1" x14ac:dyDescent="0.2">
      <c r="A785" s="135" t="s">
        <v>573</v>
      </c>
      <c r="B785" s="136">
        <v>44275</v>
      </c>
      <c r="C785" s="135" t="s">
        <v>574</v>
      </c>
      <c r="D785" s="251" t="s">
        <v>464</v>
      </c>
      <c r="E785" s="135" t="str">
        <f t="shared" si="72"/>
        <v>Ivan</v>
      </c>
      <c r="F785" s="135" t="str">
        <f t="shared" si="73"/>
        <v>Kotze</v>
      </c>
      <c r="G785" s="135" t="str">
        <f t="shared" si="74"/>
        <v>Men Seniors</v>
      </c>
      <c r="H785" s="135" t="str">
        <f t="shared" si="75"/>
        <v>Seagull Angling Club Inland</v>
      </c>
      <c r="I785" s="174"/>
      <c r="J785" s="172" t="s">
        <v>8</v>
      </c>
      <c r="K785" s="174">
        <v>80</v>
      </c>
      <c r="L785" s="173">
        <f t="shared" si="76"/>
        <v>4.0999999999999996</v>
      </c>
      <c r="M785" s="173">
        <f t="shared" si="77"/>
        <v>4.0999999999999996</v>
      </c>
    </row>
    <row r="786" spans="1:13" hidden="1" x14ac:dyDescent="0.2">
      <c r="A786" s="135" t="s">
        <v>544</v>
      </c>
      <c r="B786" s="136">
        <v>44273</v>
      </c>
      <c r="C786" s="135" t="s">
        <v>545</v>
      </c>
      <c r="D786" s="273" t="s">
        <v>463</v>
      </c>
      <c r="E786" s="135" t="str">
        <f t="shared" si="72"/>
        <v>Johan</v>
      </c>
      <c r="F786" s="135" t="str">
        <f t="shared" si="73"/>
        <v>Van Niekerk</v>
      </c>
      <c r="G786" s="135" t="str">
        <f t="shared" si="74"/>
        <v>Men Seniors</v>
      </c>
      <c r="H786" s="135" t="str">
        <f t="shared" si="75"/>
        <v>Namib Park</v>
      </c>
      <c r="I786" s="174"/>
      <c r="J786" s="172" t="s">
        <v>377</v>
      </c>
      <c r="K786" s="174">
        <v>102</v>
      </c>
      <c r="L786" s="173">
        <f t="shared" si="76"/>
        <v>4</v>
      </c>
      <c r="M786" s="173">
        <f t="shared" si="77"/>
        <v>4</v>
      </c>
    </row>
    <row r="787" spans="1:13" ht="13.5" hidden="1" customHeight="1" x14ac:dyDescent="0.25">
      <c r="A787" s="135" t="s">
        <v>544</v>
      </c>
      <c r="B787" s="136">
        <v>44273</v>
      </c>
      <c r="C787" s="135" t="s">
        <v>545</v>
      </c>
      <c r="D787" s="272" t="s">
        <v>241</v>
      </c>
      <c r="E787" s="135" t="str">
        <f t="shared" si="72"/>
        <v>Andre</v>
      </c>
      <c r="F787" s="135" t="str">
        <f t="shared" si="73"/>
        <v>Aggenbag</v>
      </c>
      <c r="G787" s="135" t="str">
        <f t="shared" si="74"/>
        <v>Men Seniors</v>
      </c>
      <c r="H787" s="135" t="str">
        <f t="shared" si="75"/>
        <v>Welwitschia</v>
      </c>
      <c r="I787" s="174"/>
      <c r="J787" s="172" t="s">
        <v>377</v>
      </c>
      <c r="K787" s="174">
        <v>102</v>
      </c>
      <c r="L787" s="173">
        <f t="shared" si="76"/>
        <v>4</v>
      </c>
      <c r="M787" s="173">
        <f t="shared" si="77"/>
        <v>4</v>
      </c>
    </row>
    <row r="788" spans="1:13" hidden="1" x14ac:dyDescent="0.2">
      <c r="A788" s="135" t="s">
        <v>571</v>
      </c>
      <c r="B788" s="136">
        <v>44274</v>
      </c>
      <c r="C788" s="135" t="s">
        <v>572</v>
      </c>
      <c r="D788" s="251" t="s">
        <v>240</v>
      </c>
      <c r="E788" s="135" t="str">
        <f t="shared" si="72"/>
        <v>Pieter</v>
      </c>
      <c r="F788" s="135" t="str">
        <f t="shared" si="73"/>
        <v>Van Aarde</v>
      </c>
      <c r="G788" s="135" t="str">
        <f t="shared" si="74"/>
        <v>Men Seniors</v>
      </c>
      <c r="H788" s="135" t="str">
        <f t="shared" si="75"/>
        <v>Seagull Angling Club Coastal</v>
      </c>
      <c r="I788" s="174"/>
      <c r="J788" s="172" t="s">
        <v>377</v>
      </c>
      <c r="K788" s="174">
        <v>102</v>
      </c>
      <c r="L788" s="173">
        <f t="shared" si="76"/>
        <v>4</v>
      </c>
      <c r="M788" s="173">
        <f t="shared" si="77"/>
        <v>4</v>
      </c>
    </row>
    <row r="789" spans="1:13" hidden="1" x14ac:dyDescent="0.2">
      <c r="A789" s="135" t="s">
        <v>571</v>
      </c>
      <c r="B789" s="136">
        <v>44274</v>
      </c>
      <c r="C789" s="135" t="s">
        <v>572</v>
      </c>
      <c r="D789" s="251" t="s">
        <v>239</v>
      </c>
      <c r="E789" s="135" t="str">
        <f t="shared" si="72"/>
        <v>Kiepie</v>
      </c>
      <c r="F789" s="135" t="str">
        <f t="shared" si="73"/>
        <v>Burger</v>
      </c>
      <c r="G789" s="135" t="str">
        <f t="shared" si="74"/>
        <v>Men Seniors</v>
      </c>
      <c r="H789" s="135" t="str">
        <f t="shared" si="75"/>
        <v>Mako</v>
      </c>
      <c r="I789" s="174"/>
      <c r="J789" s="172" t="s">
        <v>377</v>
      </c>
      <c r="K789" s="174">
        <v>102</v>
      </c>
      <c r="L789" s="173">
        <f t="shared" si="76"/>
        <v>4</v>
      </c>
      <c r="M789" s="173">
        <f t="shared" si="77"/>
        <v>4</v>
      </c>
    </row>
    <row r="790" spans="1:13" hidden="1" x14ac:dyDescent="0.2">
      <c r="A790" s="135" t="s">
        <v>571</v>
      </c>
      <c r="B790" s="136">
        <v>44274</v>
      </c>
      <c r="C790" s="135" t="s">
        <v>572</v>
      </c>
      <c r="D790" s="251" t="s">
        <v>235</v>
      </c>
      <c r="E790" s="135" t="str">
        <f t="shared" si="72"/>
        <v xml:space="preserve">Joe </v>
      </c>
      <c r="F790" s="135" t="str">
        <f t="shared" si="73"/>
        <v>Herrman</v>
      </c>
      <c r="G790" s="135" t="str">
        <f t="shared" si="74"/>
        <v>Men Seniors</v>
      </c>
      <c r="H790" s="135" t="str">
        <f t="shared" si="75"/>
        <v>Orca Angling Club</v>
      </c>
      <c r="I790" s="174"/>
      <c r="J790" s="172" t="s">
        <v>377</v>
      </c>
      <c r="K790" s="174">
        <v>102</v>
      </c>
      <c r="L790" s="173">
        <f t="shared" si="76"/>
        <v>4</v>
      </c>
      <c r="M790" s="173">
        <f t="shared" si="77"/>
        <v>4</v>
      </c>
    </row>
    <row r="791" spans="1:13" hidden="1" x14ac:dyDescent="0.2">
      <c r="A791" s="135" t="s">
        <v>544</v>
      </c>
      <c r="B791" s="136">
        <v>44273</v>
      </c>
      <c r="C791" s="135" t="s">
        <v>545</v>
      </c>
      <c r="D791" s="251" t="s">
        <v>233</v>
      </c>
      <c r="E791" s="135" t="str">
        <f t="shared" si="72"/>
        <v>Dian</v>
      </c>
      <c r="F791" s="135" t="str">
        <f t="shared" si="73"/>
        <v>Neethling</v>
      </c>
      <c r="G791" s="135" t="str">
        <f t="shared" si="74"/>
        <v>Men U/21</v>
      </c>
      <c r="H791" s="135" t="str">
        <f t="shared" si="75"/>
        <v>Walvis Bay</v>
      </c>
      <c r="I791" s="174"/>
      <c r="J791" s="172" t="s">
        <v>377</v>
      </c>
      <c r="K791" s="174">
        <v>102</v>
      </c>
      <c r="L791" s="173">
        <f t="shared" si="76"/>
        <v>4</v>
      </c>
      <c r="M791" s="173">
        <f t="shared" si="77"/>
        <v>4</v>
      </c>
    </row>
    <row r="792" spans="1:13" hidden="1" x14ac:dyDescent="0.2">
      <c r="A792" s="135" t="s">
        <v>571</v>
      </c>
      <c r="B792" s="136">
        <v>44274</v>
      </c>
      <c r="C792" s="135" t="s">
        <v>572</v>
      </c>
      <c r="D792" s="251" t="s">
        <v>272</v>
      </c>
      <c r="E792" s="135" t="str">
        <f t="shared" si="72"/>
        <v xml:space="preserve">Andre-Louis </v>
      </c>
      <c r="F792" s="135" t="str">
        <f t="shared" si="73"/>
        <v>Stipp</v>
      </c>
      <c r="G792" s="135" t="str">
        <f t="shared" si="74"/>
        <v>Men Seniors/U21</v>
      </c>
      <c r="H792" s="135" t="str">
        <f t="shared" si="75"/>
        <v>Benguella</v>
      </c>
      <c r="I792" s="174"/>
      <c r="J792" s="174" t="s">
        <v>376</v>
      </c>
      <c r="K792" s="174">
        <v>98</v>
      </c>
      <c r="L792" s="173">
        <f t="shared" si="76"/>
        <v>4</v>
      </c>
      <c r="M792" s="173">
        <f t="shared" si="77"/>
        <v>4</v>
      </c>
    </row>
    <row r="793" spans="1:13" hidden="1" x14ac:dyDescent="0.2">
      <c r="A793" s="135" t="s">
        <v>573</v>
      </c>
      <c r="B793" s="136">
        <v>44275</v>
      </c>
      <c r="C793" s="135" t="s">
        <v>574</v>
      </c>
      <c r="D793" s="251" t="s">
        <v>235</v>
      </c>
      <c r="E793" s="135" t="str">
        <f t="shared" si="72"/>
        <v xml:space="preserve">Joe </v>
      </c>
      <c r="F793" s="135" t="str">
        <f t="shared" si="73"/>
        <v>Herrman</v>
      </c>
      <c r="G793" s="135" t="str">
        <f t="shared" si="74"/>
        <v>Men Seniors</v>
      </c>
      <c r="H793" s="135" t="str">
        <f t="shared" si="75"/>
        <v>Orca Angling Club</v>
      </c>
      <c r="I793" s="174"/>
      <c r="J793" s="174" t="s">
        <v>376</v>
      </c>
      <c r="K793" s="174">
        <v>98</v>
      </c>
      <c r="L793" s="173">
        <f t="shared" si="76"/>
        <v>4</v>
      </c>
      <c r="M793" s="173">
        <f t="shared" si="77"/>
        <v>4</v>
      </c>
    </row>
    <row r="794" spans="1:13" hidden="1" x14ac:dyDescent="0.2">
      <c r="A794" s="135" t="s">
        <v>573</v>
      </c>
      <c r="B794" s="136">
        <v>44275</v>
      </c>
      <c r="C794" s="135" t="s">
        <v>574</v>
      </c>
      <c r="D794" s="251" t="s">
        <v>232</v>
      </c>
      <c r="E794" s="135" t="str">
        <f t="shared" si="72"/>
        <v>Tertius</v>
      </c>
      <c r="F794" s="135" t="str">
        <f t="shared" si="73"/>
        <v>Potgieter</v>
      </c>
      <c r="G794" s="135" t="str">
        <f t="shared" si="74"/>
        <v>Men Seniors</v>
      </c>
      <c r="H794" s="135" t="str">
        <f t="shared" si="75"/>
        <v>Seagull Angling Club Inland</v>
      </c>
      <c r="I794" s="174"/>
      <c r="J794" s="174" t="s">
        <v>376</v>
      </c>
      <c r="K794" s="174">
        <v>98</v>
      </c>
      <c r="L794" s="173">
        <f t="shared" si="76"/>
        <v>4</v>
      </c>
      <c r="M794" s="173">
        <f t="shared" si="77"/>
        <v>4</v>
      </c>
    </row>
    <row r="795" spans="1:13" hidden="1" x14ac:dyDescent="0.2">
      <c r="A795" s="135" t="s">
        <v>571</v>
      </c>
      <c r="B795" s="136">
        <v>44274</v>
      </c>
      <c r="C795" s="135" t="s">
        <v>572</v>
      </c>
      <c r="D795" s="251" t="s">
        <v>206</v>
      </c>
      <c r="E795" s="135" t="str">
        <f t="shared" si="72"/>
        <v>Brian</v>
      </c>
      <c r="F795" s="135" t="str">
        <f t="shared" si="73"/>
        <v>Curtis</v>
      </c>
      <c r="G795" s="135" t="str">
        <f t="shared" si="74"/>
        <v>Men Seniors</v>
      </c>
      <c r="H795" s="135" t="str">
        <f t="shared" si="75"/>
        <v>Orca Angling Club</v>
      </c>
      <c r="I795" s="174"/>
      <c r="J795" s="172" t="s">
        <v>376</v>
      </c>
      <c r="K795" s="174">
        <v>97</v>
      </c>
      <c r="L795" s="173">
        <f t="shared" si="76"/>
        <v>3.9</v>
      </c>
      <c r="M795" s="173">
        <f t="shared" si="77"/>
        <v>3.9</v>
      </c>
    </row>
    <row r="796" spans="1:13" hidden="1" x14ac:dyDescent="0.2">
      <c r="A796" s="135" t="s">
        <v>544</v>
      </c>
      <c r="B796" s="136">
        <v>44273</v>
      </c>
      <c r="C796" s="135" t="s">
        <v>545</v>
      </c>
      <c r="D796" s="273" t="s">
        <v>455</v>
      </c>
      <c r="E796" s="135" t="str">
        <f t="shared" si="72"/>
        <v>Sven</v>
      </c>
      <c r="F796" s="135" t="str">
        <f t="shared" si="73"/>
        <v>Welzig</v>
      </c>
      <c r="G796" s="135" t="str">
        <f t="shared" si="74"/>
        <v>Men U/16</v>
      </c>
      <c r="H796" s="135" t="str">
        <f t="shared" si="75"/>
        <v>Atlantic Angling Club</v>
      </c>
      <c r="I796" s="174"/>
      <c r="J796" s="172" t="s">
        <v>376</v>
      </c>
      <c r="K796" s="174">
        <v>107</v>
      </c>
      <c r="L796" s="173">
        <f t="shared" si="76"/>
        <v>5.5</v>
      </c>
      <c r="M796" s="173">
        <f t="shared" si="77"/>
        <v>5.5</v>
      </c>
    </row>
    <row r="797" spans="1:13" hidden="1" x14ac:dyDescent="0.2">
      <c r="A797" s="135" t="s">
        <v>571</v>
      </c>
      <c r="B797" s="136">
        <v>44274</v>
      </c>
      <c r="C797" s="135" t="s">
        <v>572</v>
      </c>
      <c r="D797" s="251" t="s">
        <v>257</v>
      </c>
      <c r="E797" s="135" t="str">
        <f t="shared" si="72"/>
        <v>Corne</v>
      </c>
      <c r="F797" s="135" t="str">
        <f t="shared" si="73"/>
        <v>Kruger</v>
      </c>
      <c r="G797" s="135" t="str">
        <f t="shared" si="74"/>
        <v>Men Seniors</v>
      </c>
      <c r="H797" s="135" t="str">
        <f t="shared" si="75"/>
        <v>Orca Angling Club</v>
      </c>
      <c r="I797" s="174"/>
      <c r="J797" s="172" t="s">
        <v>376</v>
      </c>
      <c r="K797" s="174">
        <v>97</v>
      </c>
      <c r="L797" s="173">
        <f t="shared" si="76"/>
        <v>3.9</v>
      </c>
      <c r="M797" s="173">
        <f t="shared" si="77"/>
        <v>3.9</v>
      </c>
    </row>
    <row r="798" spans="1:13" hidden="1" x14ac:dyDescent="0.2">
      <c r="A798" s="135" t="s">
        <v>544</v>
      </c>
      <c r="B798" s="136">
        <v>44273</v>
      </c>
      <c r="C798" s="135" t="s">
        <v>545</v>
      </c>
      <c r="D798" s="251" t="s">
        <v>416</v>
      </c>
      <c r="E798" s="135" t="str">
        <f t="shared" si="72"/>
        <v>Nadine</v>
      </c>
      <c r="F798" s="135" t="str">
        <f t="shared" si="73"/>
        <v>Downing</v>
      </c>
      <c r="G798" s="135" t="str">
        <f t="shared" si="74"/>
        <v>Ladies Senior</v>
      </c>
      <c r="H798" s="135" t="str">
        <f t="shared" si="75"/>
        <v>Henties Bay</v>
      </c>
      <c r="I798" s="174"/>
      <c r="J798" s="172" t="s">
        <v>8</v>
      </c>
      <c r="K798" s="174">
        <v>76</v>
      </c>
      <c r="L798" s="173">
        <f t="shared" si="76"/>
        <v>3.5</v>
      </c>
      <c r="M798" s="173">
        <f t="shared" si="77"/>
        <v>3.5</v>
      </c>
    </row>
    <row r="799" spans="1:13" hidden="1" x14ac:dyDescent="0.2">
      <c r="A799" s="135" t="s">
        <v>573</v>
      </c>
      <c r="B799" s="136">
        <v>44275</v>
      </c>
      <c r="C799" s="135" t="s">
        <v>574</v>
      </c>
      <c r="D799" s="251" t="s">
        <v>258</v>
      </c>
      <c r="E799" s="135" t="str">
        <f t="shared" si="72"/>
        <v>Henning</v>
      </c>
      <c r="F799" s="135" t="str">
        <f t="shared" si="73"/>
        <v>Du Plessis</v>
      </c>
      <c r="G799" s="135" t="str">
        <f t="shared" si="74"/>
        <v>Men Seniors</v>
      </c>
      <c r="H799" s="135" t="str">
        <f t="shared" si="75"/>
        <v>Atlantic Angling Club</v>
      </c>
      <c r="I799" s="174"/>
      <c r="J799" s="174" t="s">
        <v>376</v>
      </c>
      <c r="K799" s="174">
        <v>97</v>
      </c>
      <c r="L799" s="173">
        <f t="shared" si="76"/>
        <v>3.9</v>
      </c>
      <c r="M799" s="173">
        <f t="shared" si="77"/>
        <v>3.9</v>
      </c>
    </row>
    <row r="800" spans="1:13" hidden="1" x14ac:dyDescent="0.2">
      <c r="A800" s="135" t="s">
        <v>544</v>
      </c>
      <c r="B800" s="136">
        <v>44273</v>
      </c>
      <c r="C800" s="135" t="s">
        <v>545</v>
      </c>
      <c r="D800" s="251" t="s">
        <v>456</v>
      </c>
      <c r="E800" s="135" t="str">
        <f t="shared" si="72"/>
        <v>Francois Jnr</v>
      </c>
      <c r="F800" s="135" t="str">
        <f t="shared" si="73"/>
        <v>Wolfaardt</v>
      </c>
      <c r="G800" s="135" t="str">
        <f t="shared" si="74"/>
        <v>Men U/16</v>
      </c>
      <c r="H800" s="135" t="str">
        <f t="shared" si="75"/>
        <v>Walvis Bay</v>
      </c>
      <c r="I800" s="174"/>
      <c r="J800" s="172" t="s">
        <v>376</v>
      </c>
      <c r="K800" s="174">
        <v>107</v>
      </c>
      <c r="L800" s="173">
        <f t="shared" si="76"/>
        <v>5.5</v>
      </c>
      <c r="M800" s="173">
        <f t="shared" si="77"/>
        <v>5.5</v>
      </c>
    </row>
    <row r="801" spans="1:13" hidden="1" x14ac:dyDescent="0.2">
      <c r="A801" s="135" t="s">
        <v>544</v>
      </c>
      <c r="B801" s="136">
        <v>44273</v>
      </c>
      <c r="C801" s="135" t="s">
        <v>545</v>
      </c>
      <c r="D801" s="251" t="s">
        <v>250</v>
      </c>
      <c r="E801" s="135" t="str">
        <f t="shared" si="72"/>
        <v>Elaine</v>
      </c>
      <c r="F801" s="135" t="str">
        <f t="shared" si="73"/>
        <v>Vorster</v>
      </c>
      <c r="G801" s="135" t="str">
        <f t="shared" si="74"/>
        <v>Ladies Senior</v>
      </c>
      <c r="H801" s="135" t="str">
        <f t="shared" si="75"/>
        <v>Henties Bay</v>
      </c>
      <c r="I801" s="174"/>
      <c r="J801" s="172" t="s">
        <v>376</v>
      </c>
      <c r="K801" s="174">
        <v>94</v>
      </c>
      <c r="L801" s="173">
        <f t="shared" si="76"/>
        <v>3.5</v>
      </c>
      <c r="M801" s="173">
        <f t="shared" si="77"/>
        <v>3.5</v>
      </c>
    </row>
    <row r="802" spans="1:13" hidden="1" x14ac:dyDescent="0.2">
      <c r="A802" s="135" t="s">
        <v>573</v>
      </c>
      <c r="B802" s="136">
        <v>44275</v>
      </c>
      <c r="C802" s="135" t="s">
        <v>574</v>
      </c>
      <c r="D802" s="251" t="s">
        <v>263</v>
      </c>
      <c r="E802" s="135" t="str">
        <f t="shared" si="72"/>
        <v>Henri</v>
      </c>
      <c r="F802" s="135" t="str">
        <f t="shared" si="73"/>
        <v>Snyman</v>
      </c>
      <c r="G802" s="135" t="str">
        <f t="shared" si="74"/>
        <v>Men Seniors</v>
      </c>
      <c r="H802" s="135" t="str">
        <f t="shared" si="75"/>
        <v>Penguin</v>
      </c>
      <c r="I802" s="174"/>
      <c r="J802" s="172" t="s">
        <v>376</v>
      </c>
      <c r="K802" s="174">
        <v>97</v>
      </c>
      <c r="L802" s="173">
        <f t="shared" si="76"/>
        <v>3.9</v>
      </c>
      <c r="M802" s="173">
        <f t="shared" si="77"/>
        <v>3.9</v>
      </c>
    </row>
    <row r="803" spans="1:13" hidden="1" x14ac:dyDescent="0.2">
      <c r="A803" s="135" t="s">
        <v>571</v>
      </c>
      <c r="B803" s="136">
        <v>44274</v>
      </c>
      <c r="C803" s="135" t="s">
        <v>572</v>
      </c>
      <c r="D803" s="251" t="s">
        <v>453</v>
      </c>
      <c r="E803" s="135" t="str">
        <f t="shared" si="72"/>
        <v>Brandon</v>
      </c>
      <c r="F803" s="135" t="str">
        <f t="shared" si="73"/>
        <v>Grane</v>
      </c>
      <c r="G803" s="135" t="str">
        <f t="shared" si="74"/>
        <v>Men U/21</v>
      </c>
      <c r="H803" s="135" t="str">
        <f t="shared" si="75"/>
        <v>Walvis Bay</v>
      </c>
      <c r="I803" s="174"/>
      <c r="J803" s="172" t="s">
        <v>377</v>
      </c>
      <c r="K803" s="174">
        <v>102</v>
      </c>
      <c r="L803" s="173">
        <f t="shared" si="76"/>
        <v>4</v>
      </c>
      <c r="M803" s="173">
        <f t="shared" si="77"/>
        <v>4</v>
      </c>
    </row>
    <row r="804" spans="1:13" hidden="1" x14ac:dyDescent="0.2">
      <c r="A804" s="135" t="s">
        <v>573</v>
      </c>
      <c r="B804" s="136">
        <v>44275</v>
      </c>
      <c r="C804" s="135" t="s">
        <v>574</v>
      </c>
      <c r="D804" s="251" t="s">
        <v>217</v>
      </c>
      <c r="E804" s="135" t="str">
        <f t="shared" si="72"/>
        <v>Emil</v>
      </c>
      <c r="F804" s="135" t="str">
        <f t="shared" si="73"/>
        <v>Prinsloo</v>
      </c>
      <c r="G804" s="135" t="str">
        <f t="shared" si="74"/>
        <v>Men Seniors</v>
      </c>
      <c r="H804" s="135" t="str">
        <f t="shared" si="75"/>
        <v>Orca Angling Club</v>
      </c>
      <c r="I804" s="174"/>
      <c r="J804" s="172" t="s">
        <v>376</v>
      </c>
      <c r="K804" s="174">
        <v>97</v>
      </c>
      <c r="L804" s="173">
        <f t="shared" si="76"/>
        <v>3.9</v>
      </c>
      <c r="M804" s="173">
        <f t="shared" si="77"/>
        <v>3.9</v>
      </c>
    </row>
    <row r="805" spans="1:13" hidden="1" x14ac:dyDescent="0.2">
      <c r="A805" s="135" t="s">
        <v>573</v>
      </c>
      <c r="B805" s="136">
        <v>44275</v>
      </c>
      <c r="C805" s="135" t="s">
        <v>574</v>
      </c>
      <c r="D805" s="251" t="s">
        <v>206</v>
      </c>
      <c r="E805" s="135" t="str">
        <f t="shared" si="72"/>
        <v>Brian</v>
      </c>
      <c r="F805" s="135" t="str">
        <f t="shared" si="73"/>
        <v>Curtis</v>
      </c>
      <c r="G805" s="135" t="str">
        <f t="shared" si="74"/>
        <v>Men Seniors</v>
      </c>
      <c r="H805" s="135" t="str">
        <f t="shared" si="75"/>
        <v>Orca Angling Club</v>
      </c>
      <c r="I805" s="174"/>
      <c r="J805" s="172" t="s">
        <v>376</v>
      </c>
      <c r="K805" s="174">
        <v>97</v>
      </c>
      <c r="L805" s="173">
        <f t="shared" si="76"/>
        <v>3.9</v>
      </c>
      <c r="M805" s="173">
        <f t="shared" si="77"/>
        <v>3.9</v>
      </c>
    </row>
    <row r="806" spans="1:13" hidden="1" x14ac:dyDescent="0.2">
      <c r="A806" s="135" t="s">
        <v>573</v>
      </c>
      <c r="B806" s="136">
        <v>44275</v>
      </c>
      <c r="C806" s="135" t="s">
        <v>574</v>
      </c>
      <c r="D806" s="251" t="s">
        <v>423</v>
      </c>
      <c r="E806" s="135" t="str">
        <f t="shared" si="72"/>
        <v>Barren</v>
      </c>
      <c r="F806" s="135" t="str">
        <f t="shared" si="73"/>
        <v>Van Es</v>
      </c>
      <c r="G806" s="135" t="str">
        <f t="shared" si="74"/>
        <v>Men U/21</v>
      </c>
      <c r="H806" s="135" t="str">
        <f t="shared" si="75"/>
        <v>Penguin</v>
      </c>
      <c r="I806" s="174"/>
      <c r="J806" s="172" t="s">
        <v>376</v>
      </c>
      <c r="K806" s="174">
        <v>96</v>
      </c>
      <c r="L806" s="173">
        <f t="shared" si="76"/>
        <v>3.8</v>
      </c>
      <c r="M806" s="173">
        <f t="shared" si="77"/>
        <v>3.8</v>
      </c>
    </row>
    <row r="807" spans="1:13" hidden="1" x14ac:dyDescent="0.2">
      <c r="A807" s="135" t="s">
        <v>573</v>
      </c>
      <c r="B807" s="136">
        <v>44275</v>
      </c>
      <c r="C807" s="135" t="s">
        <v>574</v>
      </c>
      <c r="D807" s="251" t="s">
        <v>232</v>
      </c>
      <c r="E807" s="135" t="str">
        <f t="shared" si="72"/>
        <v>Tertius</v>
      </c>
      <c r="F807" s="135" t="str">
        <f t="shared" si="73"/>
        <v>Potgieter</v>
      </c>
      <c r="G807" s="135" t="str">
        <f t="shared" si="74"/>
        <v>Men Seniors</v>
      </c>
      <c r="H807" s="135" t="str">
        <f t="shared" si="75"/>
        <v>Seagull Angling Club Inland</v>
      </c>
      <c r="I807" s="174"/>
      <c r="J807" s="172" t="s">
        <v>376</v>
      </c>
      <c r="K807" s="174">
        <v>97</v>
      </c>
      <c r="L807" s="173">
        <f t="shared" si="76"/>
        <v>3.9</v>
      </c>
      <c r="M807" s="173">
        <f t="shared" si="77"/>
        <v>3.9</v>
      </c>
    </row>
    <row r="808" spans="1:13" hidden="1" x14ac:dyDescent="0.2">
      <c r="A808" s="135" t="s">
        <v>573</v>
      </c>
      <c r="B808" s="136">
        <v>44275</v>
      </c>
      <c r="C808" s="135" t="s">
        <v>574</v>
      </c>
      <c r="D808" s="251" t="s">
        <v>259</v>
      </c>
      <c r="E808" s="135" t="str">
        <f t="shared" si="72"/>
        <v>Dirk</v>
      </c>
      <c r="F808" s="135" t="str">
        <f t="shared" si="73"/>
        <v>Hansen</v>
      </c>
      <c r="G808" s="135" t="str">
        <f t="shared" si="74"/>
        <v>Men Seniors</v>
      </c>
      <c r="H808" s="135" t="str">
        <f t="shared" si="75"/>
        <v>Steenbras</v>
      </c>
      <c r="I808" s="174"/>
      <c r="J808" s="172" t="s">
        <v>376</v>
      </c>
      <c r="K808" s="174">
        <v>97</v>
      </c>
      <c r="L808" s="173">
        <f t="shared" si="76"/>
        <v>3.9</v>
      </c>
      <c r="M808" s="173">
        <f t="shared" si="77"/>
        <v>3.9</v>
      </c>
    </row>
    <row r="809" spans="1:13" hidden="1" x14ac:dyDescent="0.2">
      <c r="A809" s="135" t="s">
        <v>544</v>
      </c>
      <c r="B809" s="136">
        <v>44273</v>
      </c>
      <c r="C809" s="135" t="s">
        <v>545</v>
      </c>
      <c r="D809" s="273" t="s">
        <v>209</v>
      </c>
      <c r="E809" s="135" t="str">
        <f t="shared" si="72"/>
        <v>Roger</v>
      </c>
      <c r="F809" s="135" t="str">
        <f t="shared" si="73"/>
        <v>Boon</v>
      </c>
      <c r="G809" s="135" t="str">
        <f t="shared" si="74"/>
        <v>Men Seniors</v>
      </c>
      <c r="H809" s="135" t="str">
        <f t="shared" si="75"/>
        <v>Namib Park</v>
      </c>
      <c r="I809" s="174"/>
      <c r="J809" s="172" t="s">
        <v>377</v>
      </c>
      <c r="K809" s="174">
        <v>101</v>
      </c>
      <c r="L809" s="173">
        <f t="shared" si="76"/>
        <v>3.8</v>
      </c>
      <c r="M809" s="173">
        <f t="shared" si="77"/>
        <v>3.8</v>
      </c>
    </row>
    <row r="810" spans="1:13" ht="13.5" hidden="1" customHeight="1" x14ac:dyDescent="0.25">
      <c r="A810" s="135" t="s">
        <v>544</v>
      </c>
      <c r="B810" s="136">
        <v>44273</v>
      </c>
      <c r="C810" s="135" t="s">
        <v>545</v>
      </c>
      <c r="D810" s="272" t="s">
        <v>260</v>
      </c>
      <c r="E810" s="135" t="str">
        <f t="shared" si="72"/>
        <v>Grant</v>
      </c>
      <c r="F810" s="135" t="str">
        <f t="shared" si="73"/>
        <v>Knight</v>
      </c>
      <c r="G810" s="135" t="str">
        <f t="shared" si="74"/>
        <v>Men Seniors</v>
      </c>
      <c r="H810" s="135" t="str">
        <f t="shared" si="75"/>
        <v>Penguin</v>
      </c>
      <c r="I810" s="174"/>
      <c r="J810" s="172" t="s">
        <v>377</v>
      </c>
      <c r="K810" s="174">
        <v>101</v>
      </c>
      <c r="L810" s="173">
        <f t="shared" si="76"/>
        <v>3.8</v>
      </c>
      <c r="M810" s="173">
        <f t="shared" si="77"/>
        <v>3.8</v>
      </c>
    </row>
    <row r="811" spans="1:13" ht="13.5" hidden="1" customHeight="1" x14ac:dyDescent="0.25">
      <c r="A811" s="135" t="s">
        <v>544</v>
      </c>
      <c r="B811" s="136">
        <v>44273</v>
      </c>
      <c r="C811" s="135" t="s">
        <v>545</v>
      </c>
      <c r="D811" s="272" t="s">
        <v>239</v>
      </c>
      <c r="E811" s="135" t="str">
        <f t="shared" si="72"/>
        <v>Kiepie</v>
      </c>
      <c r="F811" s="135" t="str">
        <f t="shared" si="73"/>
        <v>Burger</v>
      </c>
      <c r="G811" s="135" t="str">
        <f t="shared" si="74"/>
        <v>Men Seniors</v>
      </c>
      <c r="H811" s="135" t="str">
        <f t="shared" si="75"/>
        <v>Mako</v>
      </c>
      <c r="I811" s="174"/>
      <c r="J811" s="172" t="s">
        <v>8</v>
      </c>
      <c r="K811" s="174">
        <v>78</v>
      </c>
      <c r="L811" s="173">
        <f t="shared" si="76"/>
        <v>3.8</v>
      </c>
      <c r="M811" s="173">
        <f t="shared" si="77"/>
        <v>3.8</v>
      </c>
    </row>
    <row r="812" spans="1:13" hidden="1" x14ac:dyDescent="0.2">
      <c r="A812" s="135" t="s">
        <v>544</v>
      </c>
      <c r="B812" s="136">
        <v>44273</v>
      </c>
      <c r="C812" s="135" t="s">
        <v>545</v>
      </c>
      <c r="D812" s="251" t="s">
        <v>247</v>
      </c>
      <c r="E812" s="135" t="str">
        <f t="shared" si="72"/>
        <v>Pieter PJ</v>
      </c>
      <c r="F812" s="135" t="str">
        <f t="shared" si="73"/>
        <v>Van Wyk</v>
      </c>
      <c r="G812" s="135" t="str">
        <f t="shared" si="74"/>
        <v>Men Seniors</v>
      </c>
      <c r="H812" s="135" t="str">
        <f t="shared" si="75"/>
        <v>Benguella</v>
      </c>
      <c r="I812" s="174"/>
      <c r="J812" s="174" t="s">
        <v>377</v>
      </c>
      <c r="K812" s="174">
        <v>101</v>
      </c>
      <c r="L812" s="173">
        <f t="shared" si="76"/>
        <v>3.8</v>
      </c>
      <c r="M812" s="173">
        <f t="shared" si="77"/>
        <v>3.8</v>
      </c>
    </row>
    <row r="813" spans="1:13" hidden="1" x14ac:dyDescent="0.2">
      <c r="A813" s="135" t="s">
        <v>571</v>
      </c>
      <c r="B813" s="136">
        <v>44274</v>
      </c>
      <c r="C813" s="135" t="s">
        <v>572</v>
      </c>
      <c r="D813" s="251" t="s">
        <v>416</v>
      </c>
      <c r="E813" s="135" t="str">
        <f t="shared" si="72"/>
        <v>Nadine</v>
      </c>
      <c r="F813" s="135" t="str">
        <f t="shared" si="73"/>
        <v>Downing</v>
      </c>
      <c r="G813" s="135" t="str">
        <f t="shared" si="74"/>
        <v>Ladies Senior</v>
      </c>
      <c r="H813" s="135" t="str">
        <f t="shared" si="75"/>
        <v>Henties Bay</v>
      </c>
      <c r="I813" s="174"/>
      <c r="J813" s="174" t="s">
        <v>377</v>
      </c>
      <c r="K813" s="174">
        <v>98</v>
      </c>
      <c r="L813" s="173">
        <f t="shared" si="76"/>
        <v>3.4</v>
      </c>
      <c r="M813" s="173">
        <f t="shared" si="77"/>
        <v>3.4</v>
      </c>
    </row>
    <row r="814" spans="1:13" ht="13.5" hidden="1" customHeight="1" x14ac:dyDescent="0.2">
      <c r="A814" s="135" t="s">
        <v>571</v>
      </c>
      <c r="B814" s="136">
        <v>44274</v>
      </c>
      <c r="C814" s="135" t="s">
        <v>572</v>
      </c>
      <c r="D814" s="251" t="s">
        <v>316</v>
      </c>
      <c r="E814" s="135" t="str">
        <f t="shared" si="72"/>
        <v>Tian</v>
      </c>
      <c r="F814" s="135" t="str">
        <f t="shared" si="73"/>
        <v>Mostert</v>
      </c>
      <c r="G814" s="135" t="str">
        <f t="shared" si="74"/>
        <v>Men Seniors</v>
      </c>
      <c r="H814" s="135" t="str">
        <f t="shared" si="75"/>
        <v>Seagull Angling Club Coastal</v>
      </c>
      <c r="I814" s="174"/>
      <c r="J814" s="172" t="s">
        <v>377</v>
      </c>
      <c r="K814" s="174">
        <v>101</v>
      </c>
      <c r="L814" s="173">
        <f t="shared" si="76"/>
        <v>3.8</v>
      </c>
      <c r="M814" s="173">
        <f t="shared" si="77"/>
        <v>3.8</v>
      </c>
    </row>
    <row r="815" spans="1:13" hidden="1" x14ac:dyDescent="0.2">
      <c r="A815" s="135" t="s">
        <v>571</v>
      </c>
      <c r="B815" s="136">
        <v>44274</v>
      </c>
      <c r="C815" s="135" t="s">
        <v>572</v>
      </c>
      <c r="D815" s="251" t="s">
        <v>247</v>
      </c>
      <c r="E815" s="135" t="str">
        <f t="shared" si="72"/>
        <v>Pieter PJ</v>
      </c>
      <c r="F815" s="135" t="str">
        <f t="shared" si="73"/>
        <v>Van Wyk</v>
      </c>
      <c r="G815" s="135" t="str">
        <f t="shared" si="74"/>
        <v>Men Seniors</v>
      </c>
      <c r="H815" s="135" t="str">
        <f t="shared" si="75"/>
        <v>Benguella</v>
      </c>
      <c r="I815" s="174"/>
      <c r="J815" s="172" t="s">
        <v>377</v>
      </c>
      <c r="K815" s="174">
        <v>101</v>
      </c>
      <c r="L815" s="173">
        <f t="shared" si="76"/>
        <v>3.8</v>
      </c>
      <c r="M815" s="173">
        <f t="shared" si="77"/>
        <v>3.8</v>
      </c>
    </row>
    <row r="816" spans="1:13" hidden="1" x14ac:dyDescent="0.2">
      <c r="A816" s="135" t="s">
        <v>544</v>
      </c>
      <c r="B816" s="136">
        <v>44273</v>
      </c>
      <c r="C816" s="135" t="s">
        <v>545</v>
      </c>
      <c r="D816" s="273" t="s">
        <v>258</v>
      </c>
      <c r="E816" s="135" t="str">
        <f t="shared" si="72"/>
        <v>Henning</v>
      </c>
      <c r="F816" s="135" t="str">
        <f t="shared" si="73"/>
        <v>Du Plessis</v>
      </c>
      <c r="G816" s="135" t="str">
        <f t="shared" si="74"/>
        <v>Men Seniors</v>
      </c>
      <c r="H816" s="135" t="str">
        <f t="shared" si="75"/>
        <v>Atlantic Angling Club</v>
      </c>
      <c r="I816" s="174"/>
      <c r="J816" s="172" t="s">
        <v>376</v>
      </c>
      <c r="K816" s="174">
        <v>96</v>
      </c>
      <c r="L816" s="173">
        <f t="shared" si="76"/>
        <v>3.8</v>
      </c>
      <c r="M816" s="173">
        <f t="shared" si="77"/>
        <v>3.8</v>
      </c>
    </row>
    <row r="817" spans="1:13" hidden="1" x14ac:dyDescent="0.2">
      <c r="A817" s="135" t="s">
        <v>571</v>
      </c>
      <c r="B817" s="136">
        <v>44274</v>
      </c>
      <c r="C817" s="135" t="s">
        <v>572</v>
      </c>
      <c r="D817" s="251" t="s">
        <v>323</v>
      </c>
      <c r="E817" s="135" t="str">
        <f t="shared" si="72"/>
        <v>Lourens</v>
      </c>
      <c r="F817" s="135" t="str">
        <f t="shared" si="73"/>
        <v>Fourie</v>
      </c>
      <c r="G817" s="135" t="str">
        <f t="shared" si="74"/>
        <v>Men Seniors</v>
      </c>
      <c r="H817" s="135" t="str">
        <f t="shared" si="75"/>
        <v>Henties Bay</v>
      </c>
      <c r="I817" s="174"/>
      <c r="J817" s="172" t="s">
        <v>376</v>
      </c>
      <c r="K817" s="174">
        <v>96</v>
      </c>
      <c r="L817" s="173">
        <f t="shared" si="76"/>
        <v>3.8</v>
      </c>
      <c r="M817" s="173">
        <f t="shared" si="77"/>
        <v>3.8</v>
      </c>
    </row>
    <row r="818" spans="1:13" hidden="1" x14ac:dyDescent="0.2">
      <c r="A818" s="135" t="s">
        <v>571</v>
      </c>
      <c r="B818" s="136">
        <v>44274</v>
      </c>
      <c r="C818" s="135" t="s">
        <v>572</v>
      </c>
      <c r="D818" s="251" t="s">
        <v>244</v>
      </c>
      <c r="E818" s="135" t="str">
        <f t="shared" si="72"/>
        <v>Lindie</v>
      </c>
      <c r="F818" s="135" t="str">
        <f t="shared" si="73"/>
        <v>Krauze</v>
      </c>
      <c r="G818" s="135" t="str">
        <f t="shared" si="74"/>
        <v>Ladies Senior</v>
      </c>
      <c r="H818" s="135" t="str">
        <f t="shared" si="75"/>
        <v>Henties Bay</v>
      </c>
      <c r="I818" s="174"/>
      <c r="J818" s="174" t="s">
        <v>376</v>
      </c>
      <c r="K818" s="174">
        <v>93</v>
      </c>
      <c r="L818" s="173">
        <f t="shared" si="76"/>
        <v>3.4</v>
      </c>
      <c r="M818" s="173">
        <f t="shared" si="77"/>
        <v>3.4</v>
      </c>
    </row>
    <row r="819" spans="1:13" hidden="1" x14ac:dyDescent="0.2">
      <c r="A819" s="135" t="s">
        <v>571</v>
      </c>
      <c r="B819" s="136">
        <v>44274</v>
      </c>
      <c r="C819" s="135" t="s">
        <v>572</v>
      </c>
      <c r="D819" s="251" t="s">
        <v>476</v>
      </c>
      <c r="E819" s="135" t="str">
        <f t="shared" si="72"/>
        <v>Wanda</v>
      </c>
      <c r="F819" s="135" t="str">
        <f t="shared" si="73"/>
        <v>Enslin</v>
      </c>
      <c r="G819" s="135" t="str">
        <f t="shared" si="74"/>
        <v>Ladies Senior</v>
      </c>
      <c r="H819" s="135" t="str">
        <f t="shared" si="75"/>
        <v>Namib Park</v>
      </c>
      <c r="I819" s="174"/>
      <c r="J819" s="174" t="s">
        <v>376</v>
      </c>
      <c r="K819" s="174">
        <v>92</v>
      </c>
      <c r="L819" s="173">
        <f t="shared" si="76"/>
        <v>3.3</v>
      </c>
      <c r="M819" s="173">
        <f t="shared" si="77"/>
        <v>3.3</v>
      </c>
    </row>
    <row r="820" spans="1:13" ht="13.5" customHeight="1" x14ac:dyDescent="0.25">
      <c r="A820" s="135" t="s">
        <v>544</v>
      </c>
      <c r="B820" s="136">
        <v>44273</v>
      </c>
      <c r="C820" s="135" t="s">
        <v>545</v>
      </c>
      <c r="D820" s="272" t="s">
        <v>226</v>
      </c>
      <c r="E820" s="135" t="str">
        <f t="shared" si="72"/>
        <v>Herbert</v>
      </c>
      <c r="F820" s="135" t="str">
        <f t="shared" si="73"/>
        <v>Van Niekerk</v>
      </c>
      <c r="G820" s="135" t="str">
        <f t="shared" si="74"/>
        <v>Men Seniors</v>
      </c>
      <c r="H820" s="135" t="str">
        <f t="shared" si="75"/>
        <v>Seagull Angling Club Coastal</v>
      </c>
      <c r="I820" s="174" t="s">
        <v>19</v>
      </c>
      <c r="J820" s="174"/>
      <c r="K820" s="174">
        <v>62</v>
      </c>
      <c r="L820" s="173">
        <f t="shared" si="76"/>
        <v>2.5</v>
      </c>
      <c r="M820" s="173">
        <f t="shared" si="77"/>
        <v>2.5</v>
      </c>
    </row>
    <row r="821" spans="1:13" hidden="1" x14ac:dyDescent="0.2">
      <c r="A821" s="135" t="s">
        <v>573</v>
      </c>
      <c r="B821" s="136">
        <v>44275</v>
      </c>
      <c r="C821" s="135" t="s">
        <v>574</v>
      </c>
      <c r="D821" s="251" t="s">
        <v>239</v>
      </c>
      <c r="E821" s="135" t="str">
        <f t="shared" si="72"/>
        <v>Kiepie</v>
      </c>
      <c r="F821" s="135" t="str">
        <f t="shared" si="73"/>
        <v>Burger</v>
      </c>
      <c r="G821" s="135" t="str">
        <f t="shared" si="74"/>
        <v>Men Seniors</v>
      </c>
      <c r="H821" s="135" t="str">
        <f t="shared" si="75"/>
        <v>Mako</v>
      </c>
      <c r="I821" s="174"/>
      <c r="J821" s="172" t="s">
        <v>376</v>
      </c>
      <c r="K821" s="174">
        <v>96</v>
      </c>
      <c r="L821" s="173">
        <f t="shared" si="76"/>
        <v>3.8</v>
      </c>
      <c r="M821" s="173">
        <f t="shared" si="77"/>
        <v>3.8</v>
      </c>
    </row>
    <row r="822" spans="1:13" hidden="1" x14ac:dyDescent="0.2">
      <c r="A822" s="135" t="s">
        <v>573</v>
      </c>
      <c r="B822" s="136">
        <v>44275</v>
      </c>
      <c r="C822" s="135" t="s">
        <v>574</v>
      </c>
      <c r="D822" s="251" t="s">
        <v>283</v>
      </c>
      <c r="E822" s="135" t="str">
        <f t="shared" si="72"/>
        <v>Rudi</v>
      </c>
      <c r="F822" s="135" t="str">
        <f t="shared" si="73"/>
        <v>Swartz</v>
      </c>
      <c r="G822" s="135" t="str">
        <f t="shared" si="74"/>
        <v>Men Seniors</v>
      </c>
      <c r="H822" s="135" t="str">
        <f t="shared" si="75"/>
        <v>Mako</v>
      </c>
      <c r="I822" s="174"/>
      <c r="J822" s="172" t="s">
        <v>376</v>
      </c>
      <c r="K822" s="174">
        <v>96</v>
      </c>
      <c r="L822" s="173">
        <f t="shared" si="76"/>
        <v>3.8</v>
      </c>
      <c r="M822" s="173">
        <f t="shared" si="77"/>
        <v>3.8</v>
      </c>
    </row>
    <row r="823" spans="1:13" hidden="1" x14ac:dyDescent="0.2">
      <c r="A823" s="135" t="s">
        <v>573</v>
      </c>
      <c r="B823" s="136">
        <v>44275</v>
      </c>
      <c r="C823" s="135" t="s">
        <v>574</v>
      </c>
      <c r="D823" s="251" t="s">
        <v>210</v>
      </c>
      <c r="E823" s="135" t="str">
        <f t="shared" si="72"/>
        <v>Willem</v>
      </c>
      <c r="F823" s="135" t="str">
        <f t="shared" si="73"/>
        <v>Steyn</v>
      </c>
      <c r="G823" s="135" t="str">
        <f t="shared" si="74"/>
        <v>Men Seniors</v>
      </c>
      <c r="H823" s="135" t="str">
        <f t="shared" si="75"/>
        <v>Welwitschia</v>
      </c>
      <c r="I823" s="174"/>
      <c r="J823" s="172" t="s">
        <v>403</v>
      </c>
      <c r="K823" s="174">
        <v>64</v>
      </c>
      <c r="L823" s="173">
        <f t="shared" si="76"/>
        <v>3.8</v>
      </c>
      <c r="M823" s="173">
        <f t="shared" si="77"/>
        <v>3.8</v>
      </c>
    </row>
    <row r="824" spans="1:13" ht="13.5" hidden="1" customHeight="1" x14ac:dyDescent="0.25">
      <c r="A824" s="135" t="s">
        <v>544</v>
      </c>
      <c r="B824" s="136">
        <v>44273</v>
      </c>
      <c r="C824" s="135" t="s">
        <v>545</v>
      </c>
      <c r="D824" s="272" t="s">
        <v>260</v>
      </c>
      <c r="E824" s="135" t="str">
        <f t="shared" si="72"/>
        <v>Grant</v>
      </c>
      <c r="F824" s="135" t="str">
        <f t="shared" si="73"/>
        <v>Knight</v>
      </c>
      <c r="G824" s="135" t="str">
        <f t="shared" si="74"/>
        <v>Men Seniors</v>
      </c>
      <c r="H824" s="135" t="str">
        <f t="shared" si="75"/>
        <v>Penguin</v>
      </c>
      <c r="I824" s="174"/>
      <c r="J824" s="172" t="s">
        <v>377</v>
      </c>
      <c r="K824" s="174">
        <v>100</v>
      </c>
      <c r="L824" s="173">
        <f t="shared" si="76"/>
        <v>3.7</v>
      </c>
      <c r="M824" s="173">
        <f t="shared" si="77"/>
        <v>3.7</v>
      </c>
    </row>
    <row r="825" spans="1:13" ht="13.5" customHeight="1" x14ac:dyDescent="0.2">
      <c r="A825" s="135" t="s">
        <v>571</v>
      </c>
      <c r="B825" s="136">
        <v>44274</v>
      </c>
      <c r="C825" s="135" t="s">
        <v>572</v>
      </c>
      <c r="D825" s="251" t="s">
        <v>289</v>
      </c>
      <c r="E825" s="135" t="str">
        <f t="shared" si="72"/>
        <v>Louis</v>
      </c>
      <c r="F825" s="135" t="str">
        <f t="shared" si="73"/>
        <v>Arangies</v>
      </c>
      <c r="G825" s="135" t="str">
        <f t="shared" si="74"/>
        <v>Men Seniors</v>
      </c>
      <c r="H825" s="135" t="str">
        <f t="shared" si="75"/>
        <v>Benguella</v>
      </c>
      <c r="I825" s="174" t="s">
        <v>19</v>
      </c>
      <c r="J825" s="172"/>
      <c r="K825" s="174">
        <v>61</v>
      </c>
      <c r="L825" s="173">
        <f t="shared" si="76"/>
        <v>2.2999999999999998</v>
      </c>
      <c r="M825" s="173">
        <f t="shared" si="77"/>
        <v>2.2999999999999998</v>
      </c>
    </row>
    <row r="826" spans="1:13" hidden="1" x14ac:dyDescent="0.2">
      <c r="A826" s="135" t="s">
        <v>544</v>
      </c>
      <c r="B826" s="136">
        <v>44273</v>
      </c>
      <c r="C826" s="135" t="s">
        <v>545</v>
      </c>
      <c r="D826" s="251" t="s">
        <v>289</v>
      </c>
      <c r="E826" s="135" t="str">
        <f t="shared" si="72"/>
        <v>Louis</v>
      </c>
      <c r="F826" s="135" t="str">
        <f t="shared" si="73"/>
        <v>Arangies</v>
      </c>
      <c r="G826" s="135" t="str">
        <f t="shared" si="74"/>
        <v>Men Seniors</v>
      </c>
      <c r="H826" s="135" t="str">
        <f t="shared" si="75"/>
        <v>Benguella</v>
      </c>
      <c r="I826" s="174"/>
      <c r="J826" s="172" t="s">
        <v>377</v>
      </c>
      <c r="K826" s="174">
        <v>100</v>
      </c>
      <c r="L826" s="173">
        <f t="shared" si="76"/>
        <v>3.7</v>
      </c>
      <c r="M826" s="173">
        <f t="shared" si="77"/>
        <v>3.7</v>
      </c>
    </row>
    <row r="827" spans="1:13" ht="13.5" hidden="1" customHeight="1" x14ac:dyDescent="0.2">
      <c r="A827" s="135" t="s">
        <v>544</v>
      </c>
      <c r="B827" s="136">
        <v>44273</v>
      </c>
      <c r="C827" s="135" t="s">
        <v>545</v>
      </c>
      <c r="D827" s="251" t="s">
        <v>230</v>
      </c>
      <c r="E827" s="135" t="str">
        <f t="shared" si="72"/>
        <v>Simen</v>
      </c>
      <c r="F827" s="135" t="str">
        <f t="shared" si="73"/>
        <v>Andersen</v>
      </c>
      <c r="G827" s="135" t="str">
        <f t="shared" si="74"/>
        <v>Men Seniors</v>
      </c>
      <c r="H827" s="135" t="str">
        <f t="shared" si="75"/>
        <v>Henties Bay</v>
      </c>
      <c r="I827" s="174"/>
      <c r="J827" s="172" t="s">
        <v>377</v>
      </c>
      <c r="K827" s="174">
        <v>100</v>
      </c>
      <c r="L827" s="173">
        <f t="shared" si="76"/>
        <v>3.7</v>
      </c>
      <c r="M827" s="173">
        <f t="shared" si="77"/>
        <v>3.7</v>
      </c>
    </row>
    <row r="828" spans="1:13" hidden="1" x14ac:dyDescent="0.2">
      <c r="A828" s="135" t="s">
        <v>571</v>
      </c>
      <c r="B828" s="136">
        <v>44274</v>
      </c>
      <c r="C828" s="135" t="s">
        <v>572</v>
      </c>
      <c r="D828" s="251" t="s">
        <v>232</v>
      </c>
      <c r="E828" s="135" t="str">
        <f t="shared" si="72"/>
        <v>Tertius</v>
      </c>
      <c r="F828" s="135" t="str">
        <f t="shared" si="73"/>
        <v>Potgieter</v>
      </c>
      <c r="G828" s="135" t="str">
        <f t="shared" si="74"/>
        <v>Men Seniors</v>
      </c>
      <c r="H828" s="135" t="str">
        <f t="shared" si="75"/>
        <v>Seagull Angling Club Inland</v>
      </c>
      <c r="I828" s="174"/>
      <c r="J828" s="174" t="s">
        <v>377</v>
      </c>
      <c r="K828" s="174">
        <v>100</v>
      </c>
      <c r="L828" s="173">
        <f t="shared" si="76"/>
        <v>3.7</v>
      </c>
      <c r="M828" s="173">
        <f t="shared" si="77"/>
        <v>3.7</v>
      </c>
    </row>
    <row r="829" spans="1:13" ht="13.5" hidden="1" customHeight="1" x14ac:dyDescent="0.25">
      <c r="A829" s="135" t="s">
        <v>544</v>
      </c>
      <c r="B829" s="136">
        <v>44273</v>
      </c>
      <c r="C829" s="135" t="s">
        <v>545</v>
      </c>
      <c r="D829" s="272" t="s">
        <v>449</v>
      </c>
      <c r="E829" s="135" t="str">
        <f t="shared" si="72"/>
        <v>Wikus</v>
      </c>
      <c r="F829" s="135" t="str">
        <f t="shared" si="73"/>
        <v>Viljoen</v>
      </c>
      <c r="G829" s="135" t="str">
        <f t="shared" si="74"/>
        <v>Men Seniors</v>
      </c>
      <c r="H829" s="135" t="str">
        <f t="shared" si="75"/>
        <v>Steenbras</v>
      </c>
      <c r="I829" s="174"/>
      <c r="J829" s="174" t="s">
        <v>8</v>
      </c>
      <c r="K829" s="174">
        <v>77</v>
      </c>
      <c r="L829" s="173">
        <f t="shared" si="76"/>
        <v>3.6</v>
      </c>
      <c r="M829" s="173">
        <f t="shared" si="77"/>
        <v>3.6</v>
      </c>
    </row>
    <row r="830" spans="1:13" hidden="1" x14ac:dyDescent="0.2">
      <c r="A830" s="135" t="s">
        <v>571</v>
      </c>
      <c r="B830" s="136">
        <v>44274</v>
      </c>
      <c r="C830" s="135" t="s">
        <v>572</v>
      </c>
      <c r="D830" s="251" t="s">
        <v>235</v>
      </c>
      <c r="E830" s="135" t="str">
        <f t="shared" si="72"/>
        <v xml:space="preserve">Joe </v>
      </c>
      <c r="F830" s="135" t="str">
        <f t="shared" si="73"/>
        <v>Herrman</v>
      </c>
      <c r="G830" s="135" t="str">
        <f t="shared" si="74"/>
        <v>Men Seniors</v>
      </c>
      <c r="H830" s="135" t="str">
        <f t="shared" si="75"/>
        <v>Orca Angling Club</v>
      </c>
      <c r="I830" s="174"/>
      <c r="J830" s="174" t="s">
        <v>377</v>
      </c>
      <c r="K830" s="174">
        <v>99</v>
      </c>
      <c r="L830" s="173">
        <f t="shared" si="76"/>
        <v>3.6</v>
      </c>
      <c r="M830" s="173">
        <f t="shared" si="77"/>
        <v>3.6</v>
      </c>
    </row>
    <row r="831" spans="1:13" ht="13.5" hidden="1" customHeight="1" x14ac:dyDescent="0.2">
      <c r="A831" s="135" t="s">
        <v>571</v>
      </c>
      <c r="B831" s="136">
        <v>44274</v>
      </c>
      <c r="C831" s="135" t="s">
        <v>572</v>
      </c>
      <c r="D831" s="251" t="s">
        <v>480</v>
      </c>
      <c r="E831" s="135" t="str">
        <f t="shared" si="72"/>
        <v>Andre</v>
      </c>
      <c r="F831" s="135" t="str">
        <f t="shared" si="73"/>
        <v>Bezuidehout</v>
      </c>
      <c r="G831" s="135" t="str">
        <f t="shared" si="74"/>
        <v>Men Seniors</v>
      </c>
      <c r="H831" s="135" t="str">
        <f t="shared" si="75"/>
        <v>Walvis Bay</v>
      </c>
      <c r="I831" s="174"/>
      <c r="J831" s="172" t="s">
        <v>377</v>
      </c>
      <c r="K831" s="174">
        <v>99</v>
      </c>
      <c r="L831" s="173">
        <f t="shared" si="76"/>
        <v>3.6</v>
      </c>
      <c r="M831" s="173">
        <f t="shared" si="77"/>
        <v>3.6</v>
      </c>
    </row>
    <row r="832" spans="1:13" hidden="1" x14ac:dyDescent="0.2">
      <c r="A832" s="135" t="s">
        <v>571</v>
      </c>
      <c r="B832" s="136">
        <v>44274</v>
      </c>
      <c r="C832" s="135" t="s">
        <v>572</v>
      </c>
      <c r="D832" s="251" t="s">
        <v>442</v>
      </c>
      <c r="E832" s="135" t="str">
        <f t="shared" si="72"/>
        <v>Jaco</v>
      </c>
      <c r="F832" s="135" t="str">
        <f t="shared" si="73"/>
        <v>Wiese</v>
      </c>
      <c r="G832" s="135" t="str">
        <f t="shared" si="74"/>
        <v>Men Seniors</v>
      </c>
      <c r="H832" s="135" t="str">
        <f t="shared" si="75"/>
        <v>Seagull Angling Club Inland</v>
      </c>
      <c r="I832" s="174"/>
      <c r="J832" s="172" t="s">
        <v>376</v>
      </c>
      <c r="K832" s="174">
        <v>95</v>
      </c>
      <c r="L832" s="173">
        <f t="shared" si="76"/>
        <v>3.6</v>
      </c>
      <c r="M832" s="173">
        <f t="shared" si="77"/>
        <v>3.6</v>
      </c>
    </row>
    <row r="833" spans="1:13" hidden="1" x14ac:dyDescent="0.2">
      <c r="A833" s="135" t="s">
        <v>571</v>
      </c>
      <c r="B833" s="136">
        <v>44274</v>
      </c>
      <c r="C833" s="135" t="s">
        <v>572</v>
      </c>
      <c r="D833" s="251" t="s">
        <v>420</v>
      </c>
      <c r="E833" s="135" t="str">
        <f t="shared" si="72"/>
        <v>Jacomien</v>
      </c>
      <c r="F833" s="135" t="str">
        <f t="shared" si="73"/>
        <v>Heath</v>
      </c>
      <c r="G833" s="135" t="str">
        <f t="shared" si="74"/>
        <v>Ladies Senior</v>
      </c>
      <c r="H833" s="135" t="str">
        <f t="shared" si="75"/>
        <v>Steenbras</v>
      </c>
      <c r="I833" s="174"/>
      <c r="J833" s="172" t="s">
        <v>377</v>
      </c>
      <c r="K833" s="174">
        <v>93</v>
      </c>
      <c r="L833" s="173">
        <f t="shared" si="76"/>
        <v>2.9</v>
      </c>
      <c r="M833" s="173">
        <f t="shared" si="77"/>
        <v>2.9</v>
      </c>
    </row>
    <row r="834" spans="1:13" hidden="1" x14ac:dyDescent="0.2">
      <c r="A834" s="135" t="s">
        <v>573</v>
      </c>
      <c r="B834" s="136">
        <v>44275</v>
      </c>
      <c r="C834" s="135" t="s">
        <v>574</v>
      </c>
      <c r="D834" s="251" t="s">
        <v>254</v>
      </c>
      <c r="E834" s="135" t="str">
        <f t="shared" ref="E834:E897" si="78">IF(D834="","",VLOOKUP(D834,Master,3,FALSE))</f>
        <v>Louis</v>
      </c>
      <c r="F834" s="135" t="str">
        <f t="shared" ref="F834:F897" si="79">IF(D834="","",VLOOKUP(D834,Master,4,FALSE))</f>
        <v>Fenaux</v>
      </c>
      <c r="G834" s="135" t="str">
        <f t="shared" ref="G834:G897" si="80">IF(D834="","",VLOOKUP(D834,Master,5,FALSE))</f>
        <v>Men Seniors</v>
      </c>
      <c r="H834" s="135" t="str">
        <f t="shared" ref="H834:H897" si="81">IF(D834="","",VLOOKUP(D834,Master,2,FALSE))</f>
        <v>Henties Bay</v>
      </c>
      <c r="I834" s="174"/>
      <c r="J834" s="172" t="s">
        <v>376</v>
      </c>
      <c r="K834" s="174">
        <v>95</v>
      </c>
      <c r="L834" s="173">
        <f t="shared" ref="L834:L897" si="82">IF(K834="","",IF(I834="",ROUND(HLOOKUP(J834,kgList,K834,FALSE),1),ROUND(HLOOKUP(I834,kgList,K834,FALSE),1)))</f>
        <v>3.6</v>
      </c>
      <c r="M834" s="173">
        <f t="shared" ref="M834:M897" si="83">IF(L834="","",IF(COUNTA(I834:J834)&gt;1,"Edible or Inedible",IF(COUNTA(I834)=1,L834*1,IF(COUNTA(J834)=1,L834*1,"ERROR"))))</f>
        <v>3.6</v>
      </c>
    </row>
    <row r="835" spans="1:13" hidden="1" x14ac:dyDescent="0.2">
      <c r="A835" s="135" t="s">
        <v>544</v>
      </c>
      <c r="B835" s="136">
        <v>44273</v>
      </c>
      <c r="C835" s="135" t="s">
        <v>545</v>
      </c>
      <c r="D835" s="273" t="s">
        <v>476</v>
      </c>
      <c r="E835" s="135" t="str">
        <f t="shared" si="78"/>
        <v>Wanda</v>
      </c>
      <c r="F835" s="135" t="str">
        <f t="shared" si="79"/>
        <v>Enslin</v>
      </c>
      <c r="G835" s="135" t="str">
        <f t="shared" si="80"/>
        <v>Ladies Senior</v>
      </c>
      <c r="H835" s="135" t="str">
        <f t="shared" si="81"/>
        <v>Namib Park</v>
      </c>
      <c r="I835" s="174"/>
      <c r="J835" s="172" t="s">
        <v>376</v>
      </c>
      <c r="K835" s="174">
        <v>89</v>
      </c>
      <c r="L835" s="173">
        <f t="shared" si="82"/>
        <v>2.9</v>
      </c>
      <c r="M835" s="173">
        <f t="shared" si="83"/>
        <v>2.9</v>
      </c>
    </row>
    <row r="836" spans="1:13" hidden="1" x14ac:dyDescent="0.2">
      <c r="A836" s="135" t="s">
        <v>571</v>
      </c>
      <c r="B836" s="136">
        <v>44274</v>
      </c>
      <c r="C836" s="135" t="s">
        <v>572</v>
      </c>
      <c r="D836" s="251" t="s">
        <v>255</v>
      </c>
      <c r="E836" s="135" t="str">
        <f t="shared" si="78"/>
        <v>Adri</v>
      </c>
      <c r="F836" s="135" t="str">
        <f t="shared" si="79"/>
        <v>Roets</v>
      </c>
      <c r="G836" s="135" t="str">
        <f t="shared" si="80"/>
        <v>Men Seniors</v>
      </c>
      <c r="H836" s="135" t="str">
        <f t="shared" si="81"/>
        <v>Atlantic Angling Club</v>
      </c>
      <c r="I836" s="174"/>
      <c r="J836" s="172" t="s">
        <v>376</v>
      </c>
      <c r="K836" s="174">
        <v>94</v>
      </c>
      <c r="L836" s="173">
        <f t="shared" si="82"/>
        <v>3.5</v>
      </c>
      <c r="M836" s="173">
        <f t="shared" si="83"/>
        <v>3.5</v>
      </c>
    </row>
    <row r="837" spans="1:13" hidden="1" x14ac:dyDescent="0.2">
      <c r="A837" s="135" t="s">
        <v>571</v>
      </c>
      <c r="B837" s="136">
        <v>44274</v>
      </c>
      <c r="C837" s="135" t="s">
        <v>572</v>
      </c>
      <c r="D837" s="251" t="s">
        <v>431</v>
      </c>
      <c r="E837" s="135" t="str">
        <f t="shared" si="78"/>
        <v>Tiaan</v>
      </c>
      <c r="F837" s="135" t="str">
        <f t="shared" si="79"/>
        <v>Fourie</v>
      </c>
      <c r="G837" s="135" t="str">
        <f t="shared" si="80"/>
        <v>Men Seniors</v>
      </c>
      <c r="H837" s="135" t="str">
        <f t="shared" si="81"/>
        <v>Henties Bay</v>
      </c>
      <c r="I837" s="174"/>
      <c r="J837" s="172" t="s">
        <v>376</v>
      </c>
      <c r="K837" s="174">
        <v>94</v>
      </c>
      <c r="L837" s="173">
        <f t="shared" si="82"/>
        <v>3.5</v>
      </c>
      <c r="M837" s="173">
        <f t="shared" si="83"/>
        <v>3.5</v>
      </c>
    </row>
    <row r="838" spans="1:13" hidden="1" x14ac:dyDescent="0.2">
      <c r="A838" s="135" t="s">
        <v>573</v>
      </c>
      <c r="B838" s="136">
        <v>44275</v>
      </c>
      <c r="C838" s="135" t="s">
        <v>574</v>
      </c>
      <c r="D838" s="251" t="s">
        <v>263</v>
      </c>
      <c r="E838" s="135" t="str">
        <f t="shared" si="78"/>
        <v>Henri</v>
      </c>
      <c r="F838" s="135" t="str">
        <f t="shared" si="79"/>
        <v>Snyman</v>
      </c>
      <c r="G838" s="135" t="str">
        <f t="shared" si="80"/>
        <v>Men Seniors</v>
      </c>
      <c r="H838" s="135" t="str">
        <f t="shared" si="81"/>
        <v>Penguin</v>
      </c>
      <c r="I838" s="174"/>
      <c r="J838" s="174" t="s">
        <v>376</v>
      </c>
      <c r="K838" s="174">
        <v>94</v>
      </c>
      <c r="L838" s="173">
        <f t="shared" si="82"/>
        <v>3.5</v>
      </c>
      <c r="M838" s="173">
        <f t="shared" si="83"/>
        <v>3.5</v>
      </c>
    </row>
    <row r="839" spans="1:13" hidden="1" x14ac:dyDescent="0.2">
      <c r="A839" s="135" t="s">
        <v>573</v>
      </c>
      <c r="B839" s="136">
        <v>44275</v>
      </c>
      <c r="C839" s="135" t="s">
        <v>574</v>
      </c>
      <c r="D839" s="251" t="s">
        <v>441</v>
      </c>
      <c r="E839" s="135" t="str">
        <f t="shared" si="78"/>
        <v>Gerhard</v>
      </c>
      <c r="F839" s="135" t="str">
        <f t="shared" si="79"/>
        <v>Van Niekerk</v>
      </c>
      <c r="G839" s="135" t="str">
        <f t="shared" si="80"/>
        <v>Men Seniors</v>
      </c>
      <c r="H839" s="135" t="str">
        <f t="shared" si="81"/>
        <v>Seagull Angling Club Inland</v>
      </c>
      <c r="I839" s="174"/>
      <c r="J839" s="172" t="s">
        <v>376</v>
      </c>
      <c r="K839" s="174">
        <v>94</v>
      </c>
      <c r="L839" s="173">
        <f t="shared" si="82"/>
        <v>3.5</v>
      </c>
      <c r="M839" s="173">
        <f t="shared" si="83"/>
        <v>3.5</v>
      </c>
    </row>
    <row r="840" spans="1:13" hidden="1" x14ac:dyDescent="0.2">
      <c r="A840" s="135" t="s">
        <v>573</v>
      </c>
      <c r="B840" s="136">
        <v>44275</v>
      </c>
      <c r="C840" s="135" t="s">
        <v>574</v>
      </c>
      <c r="D840" s="251" t="s">
        <v>331</v>
      </c>
      <c r="E840" s="135" t="str">
        <f t="shared" si="78"/>
        <v>Flippie</v>
      </c>
      <c r="F840" s="135" t="str">
        <f t="shared" si="79"/>
        <v>Scheepers</v>
      </c>
      <c r="G840" s="135" t="str">
        <f t="shared" si="80"/>
        <v>Men Seniors</v>
      </c>
      <c r="H840" s="135" t="str">
        <f t="shared" si="81"/>
        <v>Walvis Bay</v>
      </c>
      <c r="I840" s="174"/>
      <c r="J840" s="174" t="s">
        <v>376</v>
      </c>
      <c r="K840" s="174">
        <v>94</v>
      </c>
      <c r="L840" s="173">
        <f t="shared" si="82"/>
        <v>3.5</v>
      </c>
      <c r="M840" s="173">
        <f t="shared" si="83"/>
        <v>3.5</v>
      </c>
    </row>
    <row r="841" spans="1:13" hidden="1" x14ac:dyDescent="0.2">
      <c r="A841" s="135" t="s">
        <v>573</v>
      </c>
      <c r="B841" s="136">
        <v>44275</v>
      </c>
      <c r="C841" s="135" t="s">
        <v>574</v>
      </c>
      <c r="D841" s="251" t="s">
        <v>569</v>
      </c>
      <c r="E841" s="135" t="str">
        <f t="shared" si="78"/>
        <v>Terence</v>
      </c>
      <c r="F841" s="135" t="str">
        <f t="shared" si="79"/>
        <v>Clark</v>
      </c>
      <c r="G841" s="135" t="str">
        <f t="shared" si="80"/>
        <v>Men Seniors</v>
      </c>
      <c r="H841" s="135" t="str">
        <f t="shared" si="81"/>
        <v>Walvis Bay</v>
      </c>
      <c r="I841" s="174"/>
      <c r="J841" s="174" t="s">
        <v>376</v>
      </c>
      <c r="K841" s="174">
        <v>94</v>
      </c>
      <c r="L841" s="173">
        <f t="shared" si="82"/>
        <v>3.5</v>
      </c>
      <c r="M841" s="173">
        <f t="shared" si="83"/>
        <v>3.5</v>
      </c>
    </row>
    <row r="842" spans="1:13" hidden="1" x14ac:dyDescent="0.2">
      <c r="A842" s="135" t="s">
        <v>573</v>
      </c>
      <c r="B842" s="136">
        <v>44275</v>
      </c>
      <c r="C842" s="135" t="s">
        <v>574</v>
      </c>
      <c r="D842" s="251" t="s">
        <v>254</v>
      </c>
      <c r="E842" s="135" t="str">
        <f t="shared" si="78"/>
        <v>Louis</v>
      </c>
      <c r="F842" s="135" t="str">
        <f t="shared" si="79"/>
        <v>Fenaux</v>
      </c>
      <c r="G842" s="135" t="str">
        <f t="shared" si="80"/>
        <v>Men Seniors</v>
      </c>
      <c r="H842" s="135" t="str">
        <f t="shared" si="81"/>
        <v>Henties Bay</v>
      </c>
      <c r="I842" s="174"/>
      <c r="J842" s="174" t="s">
        <v>376</v>
      </c>
      <c r="K842" s="174">
        <v>94</v>
      </c>
      <c r="L842" s="173">
        <f t="shared" si="82"/>
        <v>3.5</v>
      </c>
      <c r="M842" s="173">
        <f t="shared" si="83"/>
        <v>3.5</v>
      </c>
    </row>
    <row r="843" spans="1:13" hidden="1" x14ac:dyDescent="0.2">
      <c r="A843" s="135" t="s">
        <v>573</v>
      </c>
      <c r="B843" s="136">
        <v>44275</v>
      </c>
      <c r="C843" s="135" t="s">
        <v>574</v>
      </c>
      <c r="D843" s="251" t="s">
        <v>303</v>
      </c>
      <c r="E843" s="135" t="str">
        <f t="shared" si="78"/>
        <v>Johan</v>
      </c>
      <c r="F843" s="135" t="str">
        <f t="shared" si="79"/>
        <v>Burger</v>
      </c>
      <c r="G843" s="135" t="str">
        <f t="shared" si="80"/>
        <v>Men Seniors</v>
      </c>
      <c r="H843" s="135" t="str">
        <f t="shared" si="81"/>
        <v>Henties Bay</v>
      </c>
      <c r="I843" s="174"/>
      <c r="J843" s="174" t="s">
        <v>376</v>
      </c>
      <c r="K843" s="174">
        <v>94</v>
      </c>
      <c r="L843" s="173">
        <f t="shared" si="82"/>
        <v>3.5</v>
      </c>
      <c r="M843" s="173">
        <f t="shared" si="83"/>
        <v>3.5</v>
      </c>
    </row>
    <row r="844" spans="1:13" hidden="1" x14ac:dyDescent="0.2">
      <c r="A844" s="135" t="s">
        <v>544</v>
      </c>
      <c r="B844" s="136">
        <v>44273</v>
      </c>
      <c r="C844" s="135" t="s">
        <v>545</v>
      </c>
      <c r="D844" s="251" t="s">
        <v>269</v>
      </c>
      <c r="E844" s="135" t="str">
        <f t="shared" si="78"/>
        <v>Raymond</v>
      </c>
      <c r="F844" s="135" t="str">
        <f t="shared" si="79"/>
        <v>Duvenhage</v>
      </c>
      <c r="G844" s="135" t="str">
        <f t="shared" si="80"/>
        <v>Men Seniors</v>
      </c>
      <c r="H844" s="135" t="str">
        <f t="shared" si="81"/>
        <v>Walvis Bay</v>
      </c>
      <c r="I844" s="174"/>
      <c r="J844" s="172" t="s">
        <v>377</v>
      </c>
      <c r="K844" s="174">
        <v>98</v>
      </c>
      <c r="L844" s="173">
        <f t="shared" si="82"/>
        <v>3.4</v>
      </c>
      <c r="M844" s="173">
        <f t="shared" si="83"/>
        <v>3.4</v>
      </c>
    </row>
    <row r="845" spans="1:13" hidden="1" x14ac:dyDescent="0.2">
      <c r="A845" s="135" t="s">
        <v>571</v>
      </c>
      <c r="B845" s="136">
        <v>44274</v>
      </c>
      <c r="C845" s="135" t="s">
        <v>572</v>
      </c>
      <c r="D845" s="251" t="s">
        <v>246</v>
      </c>
      <c r="E845" s="135" t="str">
        <f t="shared" si="78"/>
        <v>Coennie</v>
      </c>
      <c r="F845" s="135" t="str">
        <f t="shared" si="79"/>
        <v>Steyn</v>
      </c>
      <c r="G845" s="135" t="str">
        <f t="shared" si="80"/>
        <v>Men Seniors</v>
      </c>
      <c r="H845" s="135" t="str">
        <f t="shared" si="81"/>
        <v>Namib Park</v>
      </c>
      <c r="I845" s="174"/>
      <c r="J845" s="172" t="s">
        <v>377</v>
      </c>
      <c r="K845" s="174">
        <v>98</v>
      </c>
      <c r="L845" s="173">
        <f t="shared" si="82"/>
        <v>3.4</v>
      </c>
      <c r="M845" s="173">
        <f t="shared" si="83"/>
        <v>3.4</v>
      </c>
    </row>
    <row r="846" spans="1:13" ht="13.5" hidden="1" customHeight="1" x14ac:dyDescent="0.25">
      <c r="A846" s="135" t="s">
        <v>544</v>
      </c>
      <c r="B846" s="136">
        <v>44273</v>
      </c>
      <c r="C846" s="135" t="s">
        <v>545</v>
      </c>
      <c r="D846" s="272" t="s">
        <v>566</v>
      </c>
      <c r="E846" s="135" t="str">
        <f t="shared" si="78"/>
        <v>Corne</v>
      </c>
      <c r="F846" s="135" t="str">
        <f t="shared" si="79"/>
        <v>Van Niekerk</v>
      </c>
      <c r="G846" s="135" t="str">
        <f t="shared" si="80"/>
        <v>Men Seniors</v>
      </c>
      <c r="H846" s="135" t="str">
        <f t="shared" si="81"/>
        <v>Penguin</v>
      </c>
      <c r="I846" s="174"/>
      <c r="J846" s="172" t="s">
        <v>376</v>
      </c>
      <c r="K846" s="174">
        <v>93</v>
      </c>
      <c r="L846" s="173">
        <f t="shared" si="82"/>
        <v>3.4</v>
      </c>
      <c r="M846" s="173">
        <f t="shared" si="83"/>
        <v>3.4</v>
      </c>
    </row>
    <row r="847" spans="1:13" hidden="1" x14ac:dyDescent="0.2">
      <c r="A847" s="135" t="s">
        <v>573</v>
      </c>
      <c r="B847" s="136">
        <v>44275</v>
      </c>
      <c r="C847" s="135" t="s">
        <v>574</v>
      </c>
      <c r="D847" s="251" t="s">
        <v>235</v>
      </c>
      <c r="E847" s="135" t="str">
        <f t="shared" si="78"/>
        <v xml:space="preserve">Joe </v>
      </c>
      <c r="F847" s="135" t="str">
        <f t="shared" si="79"/>
        <v>Herrman</v>
      </c>
      <c r="G847" s="135" t="str">
        <f t="shared" si="80"/>
        <v>Men Seniors</v>
      </c>
      <c r="H847" s="135" t="str">
        <f t="shared" si="81"/>
        <v>Orca Angling Club</v>
      </c>
      <c r="I847" s="174"/>
      <c r="J847" s="172" t="s">
        <v>376</v>
      </c>
      <c r="K847" s="174">
        <v>93</v>
      </c>
      <c r="L847" s="173">
        <f t="shared" si="82"/>
        <v>3.4</v>
      </c>
      <c r="M847" s="173">
        <f t="shared" si="83"/>
        <v>3.4</v>
      </c>
    </row>
    <row r="848" spans="1:13" hidden="1" x14ac:dyDescent="0.2">
      <c r="A848" s="135" t="s">
        <v>573</v>
      </c>
      <c r="B848" s="136">
        <v>44275</v>
      </c>
      <c r="C848" s="135" t="s">
        <v>574</v>
      </c>
      <c r="D848" s="251" t="s">
        <v>218</v>
      </c>
      <c r="E848" s="135" t="str">
        <f t="shared" si="78"/>
        <v>Johan</v>
      </c>
      <c r="F848" s="135" t="str">
        <f t="shared" si="79"/>
        <v>Van Wyk</v>
      </c>
      <c r="G848" s="135" t="str">
        <f t="shared" si="80"/>
        <v>Men Seniors</v>
      </c>
      <c r="H848" s="135" t="str">
        <f t="shared" si="81"/>
        <v>Mako</v>
      </c>
      <c r="I848" s="174"/>
      <c r="J848" s="172" t="s">
        <v>376</v>
      </c>
      <c r="K848" s="174">
        <v>93</v>
      </c>
      <c r="L848" s="173">
        <f t="shared" si="82"/>
        <v>3.4</v>
      </c>
      <c r="M848" s="173">
        <f t="shared" si="83"/>
        <v>3.4</v>
      </c>
    </row>
    <row r="849" spans="1:13" hidden="1" x14ac:dyDescent="0.2">
      <c r="A849" s="135" t="s">
        <v>573</v>
      </c>
      <c r="B849" s="136">
        <v>44275</v>
      </c>
      <c r="C849" s="135" t="s">
        <v>574</v>
      </c>
      <c r="D849" s="251" t="s">
        <v>243</v>
      </c>
      <c r="E849" s="135" t="str">
        <f t="shared" si="78"/>
        <v>Gunther</v>
      </c>
      <c r="F849" s="135" t="str">
        <f t="shared" si="79"/>
        <v>Krauer</v>
      </c>
      <c r="G849" s="135" t="str">
        <f t="shared" si="80"/>
        <v>Men Seniors</v>
      </c>
      <c r="H849" s="135" t="str">
        <f t="shared" si="81"/>
        <v>Walvis Bay</v>
      </c>
      <c r="I849" s="174"/>
      <c r="J849" s="172" t="s">
        <v>377</v>
      </c>
      <c r="K849" s="174">
        <v>98</v>
      </c>
      <c r="L849" s="173">
        <f t="shared" si="82"/>
        <v>3.4</v>
      </c>
      <c r="M849" s="173">
        <f t="shared" si="83"/>
        <v>3.4</v>
      </c>
    </row>
    <row r="850" spans="1:13" ht="13.5" hidden="1" customHeight="1" x14ac:dyDescent="0.25">
      <c r="A850" s="135" t="s">
        <v>544</v>
      </c>
      <c r="B850" s="136">
        <v>44273</v>
      </c>
      <c r="C850" s="135" t="s">
        <v>545</v>
      </c>
      <c r="D850" s="272" t="s">
        <v>283</v>
      </c>
      <c r="E850" s="135" t="str">
        <f t="shared" si="78"/>
        <v>Rudi</v>
      </c>
      <c r="F850" s="135" t="str">
        <f t="shared" si="79"/>
        <v>Swartz</v>
      </c>
      <c r="G850" s="135" t="str">
        <f t="shared" si="80"/>
        <v>Men Seniors</v>
      </c>
      <c r="H850" s="135" t="str">
        <f t="shared" si="81"/>
        <v>Mako</v>
      </c>
      <c r="I850" s="174"/>
      <c r="J850" s="172" t="s">
        <v>377</v>
      </c>
      <c r="K850" s="174">
        <v>97</v>
      </c>
      <c r="L850" s="173">
        <f t="shared" si="82"/>
        <v>3.3</v>
      </c>
      <c r="M850" s="173">
        <f t="shared" si="83"/>
        <v>3.3</v>
      </c>
    </row>
    <row r="851" spans="1:13" x14ac:dyDescent="0.2">
      <c r="A851" s="135" t="s">
        <v>571</v>
      </c>
      <c r="B851" s="136">
        <v>44274</v>
      </c>
      <c r="C851" s="135" t="s">
        <v>572</v>
      </c>
      <c r="D851" s="251" t="s">
        <v>263</v>
      </c>
      <c r="E851" s="135" t="str">
        <f t="shared" si="78"/>
        <v>Henri</v>
      </c>
      <c r="F851" s="135" t="str">
        <f t="shared" si="79"/>
        <v>Snyman</v>
      </c>
      <c r="G851" s="135" t="str">
        <f t="shared" si="80"/>
        <v>Men Seniors</v>
      </c>
      <c r="H851" s="135" t="str">
        <f t="shared" si="81"/>
        <v>Penguin</v>
      </c>
      <c r="I851" s="174" t="s">
        <v>19</v>
      </c>
      <c r="J851" s="172"/>
      <c r="K851" s="174">
        <v>56</v>
      </c>
      <c r="L851" s="173">
        <f t="shared" si="82"/>
        <v>1.8</v>
      </c>
      <c r="M851" s="173">
        <f t="shared" si="83"/>
        <v>1.8</v>
      </c>
    </row>
    <row r="852" spans="1:13" hidden="1" x14ac:dyDescent="0.2">
      <c r="A852" s="135" t="s">
        <v>544</v>
      </c>
      <c r="B852" s="136">
        <v>44273</v>
      </c>
      <c r="C852" s="135" t="s">
        <v>545</v>
      </c>
      <c r="D852" s="273" t="s">
        <v>567</v>
      </c>
      <c r="E852" s="135" t="str">
        <f t="shared" si="78"/>
        <v>Olaf</v>
      </c>
      <c r="F852" s="135" t="str">
        <f t="shared" si="79"/>
        <v>Coetzee</v>
      </c>
      <c r="G852" s="135" t="str">
        <f t="shared" si="80"/>
        <v>Men Seniors</v>
      </c>
      <c r="H852" s="135" t="str">
        <f t="shared" si="81"/>
        <v>Namib Park</v>
      </c>
      <c r="I852" s="174"/>
      <c r="J852" s="174" t="s">
        <v>376</v>
      </c>
      <c r="K852" s="174">
        <v>92</v>
      </c>
      <c r="L852" s="173">
        <f t="shared" si="82"/>
        <v>3.3</v>
      </c>
      <c r="M852" s="173">
        <f t="shared" si="83"/>
        <v>3.3</v>
      </c>
    </row>
    <row r="853" spans="1:13" ht="13.5" hidden="1" customHeight="1" x14ac:dyDescent="0.25">
      <c r="A853" s="135" t="s">
        <v>544</v>
      </c>
      <c r="B853" s="136">
        <v>44273</v>
      </c>
      <c r="C853" s="135" t="s">
        <v>545</v>
      </c>
      <c r="D853" s="272" t="s">
        <v>226</v>
      </c>
      <c r="E853" s="135" t="str">
        <f t="shared" si="78"/>
        <v>Herbert</v>
      </c>
      <c r="F853" s="135" t="str">
        <f t="shared" si="79"/>
        <v>Van Niekerk</v>
      </c>
      <c r="G853" s="135" t="str">
        <f t="shared" si="80"/>
        <v>Men Seniors</v>
      </c>
      <c r="H853" s="135" t="str">
        <f t="shared" si="81"/>
        <v>Seagull Angling Club Coastal</v>
      </c>
      <c r="I853" s="174"/>
      <c r="J853" s="172" t="s">
        <v>376</v>
      </c>
      <c r="K853" s="174">
        <v>92</v>
      </c>
      <c r="L853" s="173">
        <f t="shared" si="82"/>
        <v>3.3</v>
      </c>
      <c r="M853" s="173">
        <f t="shared" si="83"/>
        <v>3.3</v>
      </c>
    </row>
    <row r="854" spans="1:13" hidden="1" x14ac:dyDescent="0.2">
      <c r="A854" s="135" t="s">
        <v>571</v>
      </c>
      <c r="B854" s="136">
        <v>44274</v>
      </c>
      <c r="C854" s="135" t="s">
        <v>572</v>
      </c>
      <c r="D854" s="251" t="s">
        <v>327</v>
      </c>
      <c r="E854" s="135" t="str">
        <f t="shared" si="78"/>
        <v>Martinus</v>
      </c>
      <c r="F854" s="135" t="str">
        <f t="shared" si="79"/>
        <v>Venter</v>
      </c>
      <c r="G854" s="135" t="str">
        <f t="shared" si="80"/>
        <v>Men Seniors</v>
      </c>
      <c r="H854" s="135" t="str">
        <f t="shared" si="81"/>
        <v>Otjiwarongo</v>
      </c>
      <c r="I854" s="174"/>
      <c r="J854" s="172" t="s">
        <v>376</v>
      </c>
      <c r="K854" s="174">
        <v>92</v>
      </c>
      <c r="L854" s="173">
        <f t="shared" si="82"/>
        <v>3.3</v>
      </c>
      <c r="M854" s="173">
        <f t="shared" si="83"/>
        <v>3.3</v>
      </c>
    </row>
    <row r="855" spans="1:13" hidden="1" x14ac:dyDescent="0.2">
      <c r="A855" s="135" t="s">
        <v>571</v>
      </c>
      <c r="B855" s="136">
        <v>44274</v>
      </c>
      <c r="C855" s="135" t="s">
        <v>572</v>
      </c>
      <c r="D855" s="251" t="s">
        <v>228</v>
      </c>
      <c r="E855" s="135" t="str">
        <f t="shared" si="78"/>
        <v>Deon</v>
      </c>
      <c r="F855" s="135" t="str">
        <f t="shared" si="79"/>
        <v>Jacobs</v>
      </c>
      <c r="G855" s="135" t="str">
        <f t="shared" si="80"/>
        <v>Men Seniors</v>
      </c>
      <c r="H855" s="135" t="str">
        <f t="shared" si="81"/>
        <v>Benguella</v>
      </c>
      <c r="I855" s="174"/>
      <c r="J855" s="172" t="s">
        <v>376</v>
      </c>
      <c r="K855" s="174">
        <v>92</v>
      </c>
      <c r="L855" s="173">
        <f t="shared" si="82"/>
        <v>3.3</v>
      </c>
      <c r="M855" s="173">
        <f t="shared" si="83"/>
        <v>3.3</v>
      </c>
    </row>
    <row r="856" spans="1:13" hidden="1" x14ac:dyDescent="0.2">
      <c r="A856" s="135" t="s">
        <v>573</v>
      </c>
      <c r="B856" s="136">
        <v>44275</v>
      </c>
      <c r="C856" s="135" t="s">
        <v>574</v>
      </c>
      <c r="D856" s="251" t="s">
        <v>477</v>
      </c>
      <c r="E856" s="135" t="str">
        <f t="shared" si="78"/>
        <v>Wenzel</v>
      </c>
      <c r="F856" s="135" t="str">
        <f t="shared" si="79"/>
        <v>Smal</v>
      </c>
      <c r="G856" s="135" t="str">
        <f t="shared" si="80"/>
        <v>Men Seniors</v>
      </c>
      <c r="H856" s="135" t="str">
        <f t="shared" si="81"/>
        <v>Welwitschia</v>
      </c>
      <c r="I856" s="174"/>
      <c r="J856" s="174" t="s">
        <v>376</v>
      </c>
      <c r="K856" s="174">
        <v>92</v>
      </c>
      <c r="L856" s="173">
        <f t="shared" si="82"/>
        <v>3.3</v>
      </c>
      <c r="M856" s="173">
        <f t="shared" si="83"/>
        <v>3.3</v>
      </c>
    </row>
    <row r="857" spans="1:13" hidden="1" x14ac:dyDescent="0.2">
      <c r="A857" s="135" t="s">
        <v>573</v>
      </c>
      <c r="B857" s="136">
        <v>44275</v>
      </c>
      <c r="C857" s="135" t="s">
        <v>574</v>
      </c>
      <c r="D857" s="251" t="s">
        <v>254</v>
      </c>
      <c r="E857" s="135" t="str">
        <f t="shared" si="78"/>
        <v>Louis</v>
      </c>
      <c r="F857" s="135" t="str">
        <f t="shared" si="79"/>
        <v>Fenaux</v>
      </c>
      <c r="G857" s="135" t="str">
        <f t="shared" si="80"/>
        <v>Men Seniors</v>
      </c>
      <c r="H857" s="135" t="str">
        <f t="shared" si="81"/>
        <v>Henties Bay</v>
      </c>
      <c r="I857" s="174"/>
      <c r="J857" s="172" t="s">
        <v>376</v>
      </c>
      <c r="K857" s="174">
        <v>92</v>
      </c>
      <c r="L857" s="173">
        <f t="shared" si="82"/>
        <v>3.3</v>
      </c>
      <c r="M857" s="173">
        <f t="shared" si="83"/>
        <v>3.3</v>
      </c>
    </row>
    <row r="858" spans="1:13" hidden="1" x14ac:dyDescent="0.2">
      <c r="A858" s="135" t="s">
        <v>573</v>
      </c>
      <c r="B858" s="136">
        <v>44275</v>
      </c>
      <c r="C858" s="135" t="s">
        <v>574</v>
      </c>
      <c r="D858" s="251" t="s">
        <v>323</v>
      </c>
      <c r="E858" s="135" t="str">
        <f t="shared" si="78"/>
        <v>Lourens</v>
      </c>
      <c r="F858" s="135" t="str">
        <f t="shared" si="79"/>
        <v>Fourie</v>
      </c>
      <c r="G858" s="135" t="str">
        <f t="shared" si="80"/>
        <v>Men Seniors</v>
      </c>
      <c r="H858" s="135" t="str">
        <f t="shared" si="81"/>
        <v>Henties Bay</v>
      </c>
      <c r="I858" s="174"/>
      <c r="J858" s="172" t="s">
        <v>376</v>
      </c>
      <c r="K858" s="174">
        <v>92</v>
      </c>
      <c r="L858" s="173">
        <f t="shared" si="82"/>
        <v>3.3</v>
      </c>
      <c r="M858" s="173">
        <f t="shared" si="83"/>
        <v>3.3</v>
      </c>
    </row>
    <row r="859" spans="1:13" ht="13.5" hidden="1" customHeight="1" x14ac:dyDescent="0.25">
      <c r="A859" s="135" t="s">
        <v>544</v>
      </c>
      <c r="B859" s="136">
        <v>44273</v>
      </c>
      <c r="C859" s="135" t="s">
        <v>545</v>
      </c>
      <c r="D859" s="272" t="s">
        <v>212</v>
      </c>
      <c r="E859" s="135" t="str">
        <f t="shared" si="78"/>
        <v>Morne</v>
      </c>
      <c r="F859" s="135" t="str">
        <f t="shared" si="79"/>
        <v>Horn</v>
      </c>
      <c r="G859" s="135" t="str">
        <f t="shared" si="80"/>
        <v>Men Seniors</v>
      </c>
      <c r="H859" s="135" t="str">
        <f t="shared" si="81"/>
        <v>Penguin</v>
      </c>
      <c r="I859" s="174"/>
      <c r="J859" s="172" t="s">
        <v>8</v>
      </c>
      <c r="K859" s="174">
        <v>74</v>
      </c>
      <c r="L859" s="173">
        <f t="shared" si="82"/>
        <v>3.2</v>
      </c>
      <c r="M859" s="173">
        <f t="shared" si="83"/>
        <v>3.2</v>
      </c>
    </row>
    <row r="860" spans="1:13" hidden="1" x14ac:dyDescent="0.2">
      <c r="A860" s="135" t="s">
        <v>571</v>
      </c>
      <c r="B860" s="136">
        <v>44274</v>
      </c>
      <c r="C860" s="135" t="s">
        <v>572</v>
      </c>
      <c r="D860" s="251" t="s">
        <v>478</v>
      </c>
      <c r="E860" s="135" t="str">
        <f t="shared" si="78"/>
        <v>Adrian</v>
      </c>
      <c r="F860" s="135" t="str">
        <f t="shared" si="79"/>
        <v>Steenkamp</v>
      </c>
      <c r="G860" s="135" t="str">
        <f t="shared" si="80"/>
        <v>Men U/16</v>
      </c>
      <c r="H860" s="135" t="str">
        <f t="shared" si="81"/>
        <v>Benguella</v>
      </c>
      <c r="I860" s="174"/>
      <c r="J860" s="172" t="s">
        <v>376</v>
      </c>
      <c r="K860" s="174">
        <v>103</v>
      </c>
      <c r="L860" s="173">
        <f t="shared" si="82"/>
        <v>4.8</v>
      </c>
      <c r="M860" s="173">
        <f t="shared" si="83"/>
        <v>4.8</v>
      </c>
    </row>
    <row r="861" spans="1:13" hidden="1" x14ac:dyDescent="0.2">
      <c r="A861" s="135" t="s">
        <v>571</v>
      </c>
      <c r="B861" s="136">
        <v>44274</v>
      </c>
      <c r="C861" s="135" t="s">
        <v>572</v>
      </c>
      <c r="D861" s="251" t="s">
        <v>478</v>
      </c>
      <c r="E861" s="135" t="str">
        <f t="shared" si="78"/>
        <v>Adrian</v>
      </c>
      <c r="F861" s="135" t="str">
        <f t="shared" si="79"/>
        <v>Steenkamp</v>
      </c>
      <c r="G861" s="135" t="str">
        <f t="shared" si="80"/>
        <v>Men U/16</v>
      </c>
      <c r="H861" s="135" t="str">
        <f t="shared" si="81"/>
        <v>Benguella</v>
      </c>
      <c r="I861" s="174"/>
      <c r="J861" s="172" t="s">
        <v>376</v>
      </c>
      <c r="K861" s="174">
        <v>103</v>
      </c>
      <c r="L861" s="173">
        <f t="shared" si="82"/>
        <v>4.8</v>
      </c>
      <c r="M861" s="173">
        <f t="shared" si="83"/>
        <v>4.8</v>
      </c>
    </row>
    <row r="862" spans="1:13" hidden="1" x14ac:dyDescent="0.2">
      <c r="A862" s="135" t="s">
        <v>544</v>
      </c>
      <c r="B862" s="136">
        <v>44273</v>
      </c>
      <c r="C862" s="135" t="s">
        <v>545</v>
      </c>
      <c r="D862" s="251" t="s">
        <v>223</v>
      </c>
      <c r="E862" s="135" t="str">
        <f t="shared" si="78"/>
        <v>Nols</v>
      </c>
      <c r="F862" s="135" t="str">
        <f t="shared" si="79"/>
        <v>Diedericks</v>
      </c>
      <c r="G862" s="135" t="str">
        <f t="shared" si="80"/>
        <v>Men Seniors</v>
      </c>
      <c r="H862" s="135" t="str">
        <f t="shared" si="81"/>
        <v>Welwitschia</v>
      </c>
      <c r="I862" s="174"/>
      <c r="J862" s="174" t="s">
        <v>377</v>
      </c>
      <c r="K862" s="174">
        <v>96</v>
      </c>
      <c r="L862" s="173">
        <f t="shared" si="82"/>
        <v>3.2</v>
      </c>
      <c r="M862" s="173">
        <f t="shared" si="83"/>
        <v>3.2</v>
      </c>
    </row>
    <row r="863" spans="1:13" ht="13.5" hidden="1" customHeight="1" x14ac:dyDescent="0.25">
      <c r="A863" s="135" t="s">
        <v>544</v>
      </c>
      <c r="B863" s="136">
        <v>44273</v>
      </c>
      <c r="C863" s="135" t="s">
        <v>545</v>
      </c>
      <c r="D863" s="272" t="s">
        <v>240</v>
      </c>
      <c r="E863" s="135" t="str">
        <f t="shared" si="78"/>
        <v>Pieter</v>
      </c>
      <c r="F863" s="135" t="str">
        <f t="shared" si="79"/>
        <v>Van Aarde</v>
      </c>
      <c r="G863" s="135" t="str">
        <f t="shared" si="80"/>
        <v>Men Seniors</v>
      </c>
      <c r="H863" s="135" t="str">
        <f t="shared" si="81"/>
        <v>Seagull Angling Club Coastal</v>
      </c>
      <c r="I863" s="174"/>
      <c r="J863" s="172" t="s">
        <v>8</v>
      </c>
      <c r="K863" s="174">
        <v>73</v>
      </c>
      <c r="L863" s="173">
        <f t="shared" si="82"/>
        <v>3.1</v>
      </c>
      <c r="M863" s="173">
        <f t="shared" si="83"/>
        <v>3.1</v>
      </c>
    </row>
    <row r="864" spans="1:13" hidden="1" x14ac:dyDescent="0.2">
      <c r="A864" s="135" t="s">
        <v>544</v>
      </c>
      <c r="B864" s="136">
        <v>44273</v>
      </c>
      <c r="C864" s="135" t="s">
        <v>545</v>
      </c>
      <c r="D864" s="251" t="s">
        <v>264</v>
      </c>
      <c r="E864" s="135" t="str">
        <f t="shared" si="78"/>
        <v>Ras</v>
      </c>
      <c r="F864" s="135" t="str">
        <f t="shared" si="79"/>
        <v>Van Der Westhuizen</v>
      </c>
      <c r="G864" s="135" t="str">
        <f t="shared" si="80"/>
        <v>Men Seniors</v>
      </c>
      <c r="H864" s="135" t="str">
        <f t="shared" si="81"/>
        <v>Welwitschia</v>
      </c>
      <c r="I864" s="174"/>
      <c r="J864" s="172" t="s">
        <v>8</v>
      </c>
      <c r="K864" s="174">
        <v>73</v>
      </c>
      <c r="L864" s="173">
        <f t="shared" si="82"/>
        <v>3.1</v>
      </c>
      <c r="M864" s="173">
        <f t="shared" si="83"/>
        <v>3.1</v>
      </c>
    </row>
    <row r="865" spans="1:13" hidden="1" x14ac:dyDescent="0.2">
      <c r="A865" s="135" t="s">
        <v>571</v>
      </c>
      <c r="B865" s="136">
        <v>44274</v>
      </c>
      <c r="C865" s="135" t="s">
        <v>572</v>
      </c>
      <c r="D865" s="251" t="s">
        <v>214</v>
      </c>
      <c r="E865" s="135" t="str">
        <f t="shared" si="78"/>
        <v>Andrew</v>
      </c>
      <c r="F865" s="135" t="str">
        <f t="shared" si="79"/>
        <v>Van Der Westhuizen</v>
      </c>
      <c r="G865" s="135" t="str">
        <f t="shared" si="80"/>
        <v>Men Seniors</v>
      </c>
      <c r="H865" s="135" t="str">
        <f t="shared" si="81"/>
        <v>Mako</v>
      </c>
      <c r="I865" s="174"/>
      <c r="J865" s="172" t="s">
        <v>377</v>
      </c>
      <c r="K865" s="174">
        <v>95</v>
      </c>
      <c r="L865" s="173">
        <f t="shared" si="82"/>
        <v>3.1</v>
      </c>
      <c r="M865" s="173">
        <f t="shared" si="83"/>
        <v>3.1</v>
      </c>
    </row>
    <row r="866" spans="1:13" ht="13.5" hidden="1" customHeight="1" x14ac:dyDescent="0.25">
      <c r="A866" s="135" t="s">
        <v>544</v>
      </c>
      <c r="B866" s="136">
        <v>44273</v>
      </c>
      <c r="C866" s="135" t="s">
        <v>545</v>
      </c>
      <c r="D866" s="272" t="s">
        <v>450</v>
      </c>
      <c r="E866" s="135" t="str">
        <f t="shared" si="78"/>
        <v>Maryna</v>
      </c>
      <c r="F866" s="135" t="str">
        <f t="shared" si="79"/>
        <v>Viljoen</v>
      </c>
      <c r="G866" s="135" t="str">
        <f t="shared" si="80"/>
        <v>Ladies Senior</v>
      </c>
      <c r="H866" s="135" t="str">
        <f t="shared" si="81"/>
        <v>Steenbras</v>
      </c>
      <c r="I866" s="174"/>
      <c r="J866" s="172" t="s">
        <v>376</v>
      </c>
      <c r="K866" s="174">
        <v>89</v>
      </c>
      <c r="L866" s="173">
        <f t="shared" si="82"/>
        <v>2.9</v>
      </c>
      <c r="M866" s="173">
        <f t="shared" si="83"/>
        <v>2.9</v>
      </c>
    </row>
    <row r="867" spans="1:13" hidden="1" x14ac:dyDescent="0.2">
      <c r="A867" s="135" t="s">
        <v>571</v>
      </c>
      <c r="B867" s="136">
        <v>44274</v>
      </c>
      <c r="C867" s="135" t="s">
        <v>572</v>
      </c>
      <c r="D867" s="251" t="s">
        <v>318</v>
      </c>
      <c r="E867" s="135" t="str">
        <f t="shared" si="78"/>
        <v>Rinus</v>
      </c>
      <c r="F867" s="135" t="str">
        <f t="shared" si="79"/>
        <v>Van Der Westhuizen</v>
      </c>
      <c r="G867" s="135" t="str">
        <f t="shared" si="80"/>
        <v>Men Seniors</v>
      </c>
      <c r="H867" s="135" t="str">
        <f t="shared" si="81"/>
        <v>Otjiwarongo</v>
      </c>
      <c r="I867" s="174"/>
      <c r="J867" s="174" t="s">
        <v>376</v>
      </c>
      <c r="K867" s="174">
        <v>91</v>
      </c>
      <c r="L867" s="173">
        <f t="shared" si="82"/>
        <v>3.1</v>
      </c>
      <c r="M867" s="173">
        <f t="shared" si="83"/>
        <v>3.1</v>
      </c>
    </row>
    <row r="868" spans="1:13" hidden="1" x14ac:dyDescent="0.2">
      <c r="A868" s="135" t="s">
        <v>573</v>
      </c>
      <c r="B868" s="136">
        <v>44275</v>
      </c>
      <c r="C868" s="135" t="s">
        <v>574</v>
      </c>
      <c r="D868" s="251" t="s">
        <v>231</v>
      </c>
      <c r="E868" s="135" t="str">
        <f t="shared" si="78"/>
        <v>Werner</v>
      </c>
      <c r="F868" s="135" t="str">
        <f t="shared" si="79"/>
        <v>Van Riet</v>
      </c>
      <c r="G868" s="135" t="str">
        <f t="shared" si="80"/>
        <v>Men Seniors</v>
      </c>
      <c r="H868" s="135" t="str">
        <f t="shared" si="81"/>
        <v>Walvis Bay</v>
      </c>
      <c r="I868" s="174"/>
      <c r="J868" s="174" t="s">
        <v>376</v>
      </c>
      <c r="K868" s="174">
        <v>91</v>
      </c>
      <c r="L868" s="173">
        <f t="shared" si="82"/>
        <v>3.1</v>
      </c>
      <c r="M868" s="173">
        <f t="shared" si="83"/>
        <v>3.1</v>
      </c>
    </row>
    <row r="869" spans="1:13" hidden="1" x14ac:dyDescent="0.2">
      <c r="A869" s="135" t="s">
        <v>573</v>
      </c>
      <c r="B869" s="136">
        <v>44275</v>
      </c>
      <c r="C869" s="135" t="s">
        <v>574</v>
      </c>
      <c r="D869" s="251" t="s">
        <v>449</v>
      </c>
      <c r="E869" s="135" t="str">
        <f t="shared" si="78"/>
        <v>Wikus</v>
      </c>
      <c r="F869" s="135" t="str">
        <f t="shared" si="79"/>
        <v>Viljoen</v>
      </c>
      <c r="G869" s="135" t="str">
        <f t="shared" si="80"/>
        <v>Men Seniors</v>
      </c>
      <c r="H869" s="135" t="str">
        <f t="shared" si="81"/>
        <v>Steenbras</v>
      </c>
      <c r="I869" s="174"/>
      <c r="J869" s="172" t="s">
        <v>377</v>
      </c>
      <c r="K869" s="174">
        <v>95</v>
      </c>
      <c r="L869" s="173">
        <f t="shared" si="82"/>
        <v>3.1</v>
      </c>
      <c r="M869" s="173">
        <f t="shared" si="83"/>
        <v>3.1</v>
      </c>
    </row>
    <row r="870" spans="1:13" hidden="1" x14ac:dyDescent="0.2">
      <c r="A870" s="135" t="s">
        <v>544</v>
      </c>
      <c r="B870" s="136">
        <v>44273</v>
      </c>
      <c r="C870" s="135" t="s">
        <v>545</v>
      </c>
      <c r="D870" s="273" t="s">
        <v>209</v>
      </c>
      <c r="E870" s="135" t="str">
        <f t="shared" si="78"/>
        <v>Roger</v>
      </c>
      <c r="F870" s="135" t="str">
        <f t="shared" si="79"/>
        <v>Boon</v>
      </c>
      <c r="G870" s="135" t="str">
        <f t="shared" si="80"/>
        <v>Men Seniors</v>
      </c>
      <c r="H870" s="135" t="str">
        <f t="shared" si="81"/>
        <v>Namib Park</v>
      </c>
      <c r="I870" s="174"/>
      <c r="J870" s="172" t="s">
        <v>377</v>
      </c>
      <c r="K870" s="174">
        <v>94</v>
      </c>
      <c r="L870" s="173">
        <f t="shared" si="82"/>
        <v>3</v>
      </c>
      <c r="M870" s="173">
        <f t="shared" si="83"/>
        <v>3</v>
      </c>
    </row>
    <row r="871" spans="1:13" ht="13.5" hidden="1" customHeight="1" x14ac:dyDescent="0.25">
      <c r="A871" s="135" t="s">
        <v>544</v>
      </c>
      <c r="B871" s="136">
        <v>44273</v>
      </c>
      <c r="C871" s="135" t="s">
        <v>545</v>
      </c>
      <c r="D871" s="272" t="s">
        <v>414</v>
      </c>
      <c r="E871" s="135" t="str">
        <f t="shared" si="78"/>
        <v>Allen</v>
      </c>
      <c r="F871" s="135" t="str">
        <f t="shared" si="79"/>
        <v>Langenstrassen</v>
      </c>
      <c r="G871" s="135" t="str">
        <f t="shared" si="80"/>
        <v>Men Seniors</v>
      </c>
      <c r="H871" s="135" t="str">
        <f t="shared" si="81"/>
        <v>Penguin</v>
      </c>
      <c r="I871" s="174"/>
      <c r="J871" s="172" t="s">
        <v>377</v>
      </c>
      <c r="K871" s="174">
        <v>94</v>
      </c>
      <c r="L871" s="173">
        <f t="shared" si="82"/>
        <v>3</v>
      </c>
      <c r="M871" s="173">
        <f t="shared" si="83"/>
        <v>3</v>
      </c>
    </row>
    <row r="872" spans="1:13" hidden="1" x14ac:dyDescent="0.25">
      <c r="A872" s="135" t="s">
        <v>544</v>
      </c>
      <c r="B872" s="136">
        <v>44273</v>
      </c>
      <c r="C872" s="135" t="s">
        <v>545</v>
      </c>
      <c r="D872" s="272" t="s">
        <v>221</v>
      </c>
      <c r="E872" s="135" t="str">
        <f t="shared" si="78"/>
        <v>Sean</v>
      </c>
      <c r="F872" s="135" t="str">
        <f t="shared" si="79"/>
        <v>Van Den Heuvel</v>
      </c>
      <c r="G872" s="135" t="str">
        <f t="shared" si="80"/>
        <v>Men Seniors</v>
      </c>
      <c r="H872" s="135" t="str">
        <f t="shared" si="81"/>
        <v>Seagull Angling Club Inland</v>
      </c>
      <c r="I872" s="174"/>
      <c r="J872" s="172" t="s">
        <v>377</v>
      </c>
      <c r="K872" s="174">
        <v>94</v>
      </c>
      <c r="L872" s="173">
        <f t="shared" si="82"/>
        <v>3</v>
      </c>
      <c r="M872" s="173">
        <f t="shared" si="83"/>
        <v>3</v>
      </c>
    </row>
    <row r="873" spans="1:13" hidden="1" x14ac:dyDescent="0.2">
      <c r="A873" s="135" t="s">
        <v>544</v>
      </c>
      <c r="B873" s="136">
        <v>44273</v>
      </c>
      <c r="C873" s="135" t="s">
        <v>545</v>
      </c>
      <c r="D873" s="251" t="s">
        <v>501</v>
      </c>
      <c r="E873" s="135" t="str">
        <f t="shared" si="78"/>
        <v>Terence</v>
      </c>
      <c r="F873" s="135" t="str">
        <f t="shared" si="79"/>
        <v>Knowles</v>
      </c>
      <c r="G873" s="135" t="str">
        <f t="shared" si="80"/>
        <v>Men Seniors/U21</v>
      </c>
      <c r="H873" s="135" t="str">
        <f t="shared" si="81"/>
        <v>Welwitschia</v>
      </c>
      <c r="I873" s="174"/>
      <c r="J873" s="174" t="s">
        <v>377</v>
      </c>
      <c r="K873" s="174">
        <v>94</v>
      </c>
      <c r="L873" s="173">
        <f t="shared" si="82"/>
        <v>3</v>
      </c>
      <c r="M873" s="173">
        <f t="shared" si="83"/>
        <v>3</v>
      </c>
    </row>
    <row r="874" spans="1:13" hidden="1" x14ac:dyDescent="0.2">
      <c r="A874" s="135" t="s">
        <v>544</v>
      </c>
      <c r="B874" s="136">
        <v>44273</v>
      </c>
      <c r="C874" s="135" t="s">
        <v>545</v>
      </c>
      <c r="D874" s="273" t="s">
        <v>567</v>
      </c>
      <c r="E874" s="135" t="str">
        <f t="shared" si="78"/>
        <v>Olaf</v>
      </c>
      <c r="F874" s="135" t="str">
        <f t="shared" si="79"/>
        <v>Coetzee</v>
      </c>
      <c r="G874" s="135" t="str">
        <f t="shared" si="80"/>
        <v>Men Seniors</v>
      </c>
      <c r="H874" s="135" t="str">
        <f t="shared" si="81"/>
        <v>Namib Park</v>
      </c>
      <c r="I874" s="174"/>
      <c r="J874" s="172" t="s">
        <v>376</v>
      </c>
      <c r="K874" s="174">
        <v>90</v>
      </c>
      <c r="L874" s="173">
        <f t="shared" si="82"/>
        <v>3</v>
      </c>
      <c r="M874" s="173">
        <f t="shared" si="83"/>
        <v>3</v>
      </c>
    </row>
    <row r="875" spans="1:13" hidden="1" x14ac:dyDescent="0.2">
      <c r="A875" s="135" t="s">
        <v>573</v>
      </c>
      <c r="B875" s="136">
        <v>44275</v>
      </c>
      <c r="C875" s="135" t="s">
        <v>574</v>
      </c>
      <c r="D875" s="251" t="s">
        <v>465</v>
      </c>
      <c r="E875" s="135" t="str">
        <f t="shared" si="78"/>
        <v>Willem</v>
      </c>
      <c r="F875" s="135" t="str">
        <f t="shared" si="79"/>
        <v>Schickerling</v>
      </c>
      <c r="G875" s="135" t="str">
        <f t="shared" si="80"/>
        <v>Men Seniors</v>
      </c>
      <c r="H875" s="135" t="str">
        <f t="shared" si="81"/>
        <v>Orca Angling Club</v>
      </c>
      <c r="I875" s="174"/>
      <c r="J875" s="172" t="s">
        <v>376</v>
      </c>
      <c r="K875" s="174">
        <v>90</v>
      </c>
      <c r="L875" s="173">
        <f t="shared" si="82"/>
        <v>3</v>
      </c>
      <c r="M875" s="173">
        <f t="shared" si="83"/>
        <v>3</v>
      </c>
    </row>
    <row r="876" spans="1:13" hidden="1" x14ac:dyDescent="0.2">
      <c r="A876" s="135" t="s">
        <v>573</v>
      </c>
      <c r="B876" s="136">
        <v>44275</v>
      </c>
      <c r="C876" s="135" t="s">
        <v>574</v>
      </c>
      <c r="D876" s="251" t="s">
        <v>237</v>
      </c>
      <c r="E876" s="135" t="str">
        <f t="shared" si="78"/>
        <v>Immo</v>
      </c>
      <c r="F876" s="135" t="str">
        <f t="shared" si="79"/>
        <v>Dresselhaus</v>
      </c>
      <c r="G876" s="135" t="str">
        <f t="shared" si="80"/>
        <v>Men Seniors</v>
      </c>
      <c r="H876" s="135" t="str">
        <f t="shared" si="81"/>
        <v>Orca Angling Club</v>
      </c>
      <c r="I876" s="174"/>
      <c r="J876" s="172" t="s">
        <v>376</v>
      </c>
      <c r="K876" s="174">
        <v>90</v>
      </c>
      <c r="L876" s="173">
        <f t="shared" si="82"/>
        <v>3</v>
      </c>
      <c r="M876" s="173">
        <f t="shared" si="83"/>
        <v>3</v>
      </c>
    </row>
    <row r="877" spans="1:13" ht="13.5" hidden="1" customHeight="1" x14ac:dyDescent="0.25">
      <c r="A877" s="135" t="s">
        <v>544</v>
      </c>
      <c r="B877" s="136">
        <v>44273</v>
      </c>
      <c r="C877" s="135" t="s">
        <v>545</v>
      </c>
      <c r="D877" s="272" t="s">
        <v>214</v>
      </c>
      <c r="E877" s="135" t="str">
        <f t="shared" si="78"/>
        <v>Andrew</v>
      </c>
      <c r="F877" s="135" t="str">
        <f t="shared" si="79"/>
        <v>Van Der Westhuizen</v>
      </c>
      <c r="G877" s="135" t="str">
        <f t="shared" si="80"/>
        <v>Men Seniors</v>
      </c>
      <c r="H877" s="135" t="str">
        <f t="shared" si="81"/>
        <v>Mako</v>
      </c>
      <c r="I877" s="174"/>
      <c r="J877" s="172" t="s">
        <v>377</v>
      </c>
      <c r="K877" s="174">
        <v>93</v>
      </c>
      <c r="L877" s="173">
        <f t="shared" si="82"/>
        <v>2.9</v>
      </c>
      <c r="M877" s="173">
        <f t="shared" si="83"/>
        <v>2.9</v>
      </c>
    </row>
    <row r="878" spans="1:13" hidden="1" x14ac:dyDescent="0.2">
      <c r="A878" s="135" t="s">
        <v>571</v>
      </c>
      <c r="B878" s="136">
        <v>44274</v>
      </c>
      <c r="C878" s="135" t="s">
        <v>572</v>
      </c>
      <c r="D878" s="251" t="s">
        <v>221</v>
      </c>
      <c r="E878" s="135" t="str">
        <f t="shared" si="78"/>
        <v>Sean</v>
      </c>
      <c r="F878" s="135" t="str">
        <f t="shared" si="79"/>
        <v>Van Den Heuvel</v>
      </c>
      <c r="G878" s="135" t="str">
        <f t="shared" si="80"/>
        <v>Men Seniors</v>
      </c>
      <c r="H878" s="135" t="str">
        <f t="shared" si="81"/>
        <v>Seagull Angling Club Inland</v>
      </c>
      <c r="I878" s="174"/>
      <c r="J878" s="172" t="s">
        <v>377</v>
      </c>
      <c r="K878" s="174">
        <v>93</v>
      </c>
      <c r="L878" s="173">
        <f t="shared" si="82"/>
        <v>2.9</v>
      </c>
      <c r="M878" s="173">
        <f t="shared" si="83"/>
        <v>2.9</v>
      </c>
    </row>
    <row r="879" spans="1:13" hidden="1" x14ac:dyDescent="0.2">
      <c r="A879" s="135" t="s">
        <v>571</v>
      </c>
      <c r="B879" s="136">
        <v>44274</v>
      </c>
      <c r="C879" s="135" t="s">
        <v>572</v>
      </c>
      <c r="D879" s="251" t="s">
        <v>240</v>
      </c>
      <c r="E879" s="135" t="str">
        <f t="shared" si="78"/>
        <v>Pieter</v>
      </c>
      <c r="F879" s="135" t="str">
        <f t="shared" si="79"/>
        <v>Van Aarde</v>
      </c>
      <c r="G879" s="135" t="str">
        <f t="shared" si="80"/>
        <v>Men Seniors</v>
      </c>
      <c r="H879" s="135" t="str">
        <f t="shared" si="81"/>
        <v>Seagull Angling Club Coastal</v>
      </c>
      <c r="I879" s="174"/>
      <c r="J879" s="172" t="s">
        <v>376</v>
      </c>
      <c r="K879" s="174">
        <v>89</v>
      </c>
      <c r="L879" s="173">
        <f t="shared" si="82"/>
        <v>2.9</v>
      </c>
      <c r="M879" s="173">
        <f t="shared" si="83"/>
        <v>2.9</v>
      </c>
    </row>
    <row r="880" spans="1:13" hidden="1" x14ac:dyDescent="0.2">
      <c r="A880" s="135" t="s">
        <v>573</v>
      </c>
      <c r="B880" s="136">
        <v>44275</v>
      </c>
      <c r="C880" s="135" t="s">
        <v>574</v>
      </c>
      <c r="D880" s="251" t="s">
        <v>430</v>
      </c>
      <c r="E880" s="135" t="str">
        <f t="shared" si="78"/>
        <v>Kay</v>
      </c>
      <c r="F880" s="135" t="str">
        <f t="shared" si="79"/>
        <v>Bachran</v>
      </c>
      <c r="G880" s="135" t="str">
        <f t="shared" si="80"/>
        <v>Men U/21</v>
      </c>
      <c r="H880" s="135" t="str">
        <f t="shared" si="81"/>
        <v>Atlantic Angling Club</v>
      </c>
      <c r="I880" s="174"/>
      <c r="J880" s="172" t="s">
        <v>403</v>
      </c>
      <c r="K880" s="174">
        <v>62</v>
      </c>
      <c r="L880" s="173">
        <f t="shared" si="82"/>
        <v>3.5</v>
      </c>
      <c r="M880" s="173">
        <f t="shared" si="83"/>
        <v>3.5</v>
      </c>
    </row>
    <row r="881" spans="1:13" hidden="1" x14ac:dyDescent="0.2">
      <c r="A881" s="135" t="s">
        <v>571</v>
      </c>
      <c r="B881" s="136">
        <v>44274</v>
      </c>
      <c r="C881" s="135" t="s">
        <v>572</v>
      </c>
      <c r="D881" s="251" t="s">
        <v>283</v>
      </c>
      <c r="E881" s="135" t="str">
        <f t="shared" si="78"/>
        <v>Rudi</v>
      </c>
      <c r="F881" s="135" t="str">
        <f t="shared" si="79"/>
        <v>Swartz</v>
      </c>
      <c r="G881" s="135" t="str">
        <f t="shared" si="80"/>
        <v>Men Seniors</v>
      </c>
      <c r="H881" s="135" t="str">
        <f t="shared" si="81"/>
        <v>Mako</v>
      </c>
      <c r="I881" s="174"/>
      <c r="J881" s="172" t="s">
        <v>376</v>
      </c>
      <c r="K881" s="174">
        <v>89</v>
      </c>
      <c r="L881" s="173">
        <f t="shared" si="82"/>
        <v>2.9</v>
      </c>
      <c r="M881" s="173">
        <f t="shared" si="83"/>
        <v>2.9</v>
      </c>
    </row>
    <row r="882" spans="1:13" ht="13.5" hidden="1" customHeight="1" x14ac:dyDescent="0.25">
      <c r="A882" s="135" t="s">
        <v>544</v>
      </c>
      <c r="B882" s="136">
        <v>44273</v>
      </c>
      <c r="C882" s="135" t="s">
        <v>545</v>
      </c>
      <c r="D882" s="272" t="s">
        <v>265</v>
      </c>
      <c r="E882" s="135" t="str">
        <f t="shared" si="78"/>
        <v>Kevin</v>
      </c>
      <c r="F882" s="135" t="str">
        <f t="shared" si="79"/>
        <v>Page</v>
      </c>
      <c r="G882" s="135" t="str">
        <f t="shared" si="80"/>
        <v>Men U/21</v>
      </c>
      <c r="H882" s="135" t="str">
        <f t="shared" si="81"/>
        <v>Penguin</v>
      </c>
      <c r="I882" s="174"/>
      <c r="J882" s="172" t="s">
        <v>392</v>
      </c>
      <c r="K882" s="174">
        <v>71</v>
      </c>
      <c r="L882" s="173">
        <f t="shared" si="82"/>
        <v>3</v>
      </c>
      <c r="M882" s="173">
        <f t="shared" si="83"/>
        <v>3</v>
      </c>
    </row>
    <row r="883" spans="1:13" hidden="1" x14ac:dyDescent="0.2">
      <c r="A883" s="135" t="s">
        <v>573</v>
      </c>
      <c r="B883" s="136">
        <v>44275</v>
      </c>
      <c r="C883" s="135" t="s">
        <v>574</v>
      </c>
      <c r="D883" s="251" t="s">
        <v>212</v>
      </c>
      <c r="E883" s="135" t="str">
        <f t="shared" si="78"/>
        <v>Morne</v>
      </c>
      <c r="F883" s="135" t="str">
        <f t="shared" si="79"/>
        <v>Horn</v>
      </c>
      <c r="G883" s="135" t="str">
        <f t="shared" si="80"/>
        <v>Men Seniors</v>
      </c>
      <c r="H883" s="135" t="str">
        <f t="shared" si="81"/>
        <v>Penguin</v>
      </c>
      <c r="I883" s="174"/>
      <c r="J883" s="172" t="s">
        <v>376</v>
      </c>
      <c r="K883" s="174">
        <v>89</v>
      </c>
      <c r="L883" s="173">
        <f t="shared" si="82"/>
        <v>2.9</v>
      </c>
      <c r="M883" s="173">
        <f t="shared" si="83"/>
        <v>2.9</v>
      </c>
    </row>
    <row r="884" spans="1:13" hidden="1" x14ac:dyDescent="0.2">
      <c r="A884" s="135" t="s">
        <v>544</v>
      </c>
      <c r="B884" s="136">
        <v>44273</v>
      </c>
      <c r="C884" s="135" t="s">
        <v>545</v>
      </c>
      <c r="D884" s="273" t="s">
        <v>455</v>
      </c>
      <c r="E884" s="135" t="str">
        <f t="shared" si="78"/>
        <v>Sven</v>
      </c>
      <c r="F884" s="135" t="str">
        <f t="shared" si="79"/>
        <v>Welzig</v>
      </c>
      <c r="G884" s="135" t="str">
        <f t="shared" si="80"/>
        <v>Men U/16</v>
      </c>
      <c r="H884" s="135" t="str">
        <f t="shared" si="81"/>
        <v>Atlantic Angling Club</v>
      </c>
      <c r="I884" s="174"/>
      <c r="J884" s="172" t="s">
        <v>376</v>
      </c>
      <c r="K884" s="174">
        <v>100</v>
      </c>
      <c r="L884" s="173">
        <f t="shared" si="82"/>
        <v>4.3</v>
      </c>
      <c r="M884" s="173">
        <f t="shared" si="83"/>
        <v>4.3</v>
      </c>
    </row>
    <row r="885" spans="1:13" hidden="1" x14ac:dyDescent="0.2">
      <c r="A885" s="135" t="s">
        <v>573</v>
      </c>
      <c r="B885" s="136">
        <v>44275</v>
      </c>
      <c r="C885" s="135" t="s">
        <v>574</v>
      </c>
      <c r="D885" s="251" t="s">
        <v>312</v>
      </c>
      <c r="E885" s="135" t="str">
        <f t="shared" si="78"/>
        <v>Murray</v>
      </c>
      <c r="F885" s="135" t="str">
        <f t="shared" si="79"/>
        <v>Lewis</v>
      </c>
      <c r="G885" s="135" t="str">
        <f t="shared" si="80"/>
        <v>Men Seniors</v>
      </c>
      <c r="H885" s="135" t="str">
        <f t="shared" si="81"/>
        <v>Mako</v>
      </c>
      <c r="I885" s="174"/>
      <c r="J885" s="172" t="s">
        <v>376</v>
      </c>
      <c r="K885" s="174">
        <v>89</v>
      </c>
      <c r="L885" s="173">
        <f t="shared" si="82"/>
        <v>2.9</v>
      </c>
      <c r="M885" s="173">
        <f t="shared" si="83"/>
        <v>2.9</v>
      </c>
    </row>
    <row r="886" spans="1:13" ht="13.5" hidden="1" customHeight="1" x14ac:dyDescent="0.2">
      <c r="A886" s="135" t="s">
        <v>544</v>
      </c>
      <c r="B886" s="136">
        <v>44273</v>
      </c>
      <c r="C886" s="135" t="s">
        <v>545</v>
      </c>
      <c r="D886" s="273" t="s">
        <v>213</v>
      </c>
      <c r="E886" s="135" t="str">
        <f t="shared" si="78"/>
        <v>Jörg</v>
      </c>
      <c r="F886" s="135" t="str">
        <f t="shared" si="79"/>
        <v>Walter</v>
      </c>
      <c r="G886" s="135" t="str">
        <f t="shared" si="80"/>
        <v>Men Seniors</v>
      </c>
      <c r="H886" s="135" t="str">
        <f t="shared" si="81"/>
        <v>Atlantic Angling Club</v>
      </c>
      <c r="I886" s="174"/>
      <c r="J886" s="172" t="s">
        <v>377</v>
      </c>
      <c r="K886" s="174">
        <v>92</v>
      </c>
      <c r="L886" s="173">
        <f t="shared" si="82"/>
        <v>2.8</v>
      </c>
      <c r="M886" s="173">
        <f t="shared" si="83"/>
        <v>2.8</v>
      </c>
    </row>
    <row r="887" spans="1:13" hidden="1" x14ac:dyDescent="0.2">
      <c r="A887" s="135" t="s">
        <v>544</v>
      </c>
      <c r="B887" s="136">
        <v>44273</v>
      </c>
      <c r="C887" s="135" t="s">
        <v>545</v>
      </c>
      <c r="D887" s="273" t="s">
        <v>429</v>
      </c>
      <c r="E887" s="135" t="str">
        <f t="shared" si="78"/>
        <v>Annelien</v>
      </c>
      <c r="F887" s="135" t="str">
        <f t="shared" si="79"/>
        <v>Langenstrassen</v>
      </c>
      <c r="G887" s="135" t="str">
        <f t="shared" si="80"/>
        <v>Ladies Senior</v>
      </c>
      <c r="H887" s="135" t="str">
        <f t="shared" si="81"/>
        <v>Penguin</v>
      </c>
      <c r="I887" s="174"/>
      <c r="J887" s="172" t="s">
        <v>376</v>
      </c>
      <c r="K887" s="174">
        <v>88</v>
      </c>
      <c r="L887" s="173">
        <f t="shared" si="82"/>
        <v>2.8</v>
      </c>
      <c r="M887" s="173">
        <f t="shared" si="83"/>
        <v>2.8</v>
      </c>
    </row>
    <row r="888" spans="1:13" ht="13.5" hidden="1" customHeight="1" x14ac:dyDescent="0.25">
      <c r="A888" s="135" t="s">
        <v>544</v>
      </c>
      <c r="B888" s="136">
        <v>44273</v>
      </c>
      <c r="C888" s="135" t="s">
        <v>545</v>
      </c>
      <c r="D888" s="272" t="s">
        <v>316</v>
      </c>
      <c r="E888" s="135" t="str">
        <f t="shared" si="78"/>
        <v>Tian</v>
      </c>
      <c r="F888" s="135" t="str">
        <f t="shared" si="79"/>
        <v>Mostert</v>
      </c>
      <c r="G888" s="135" t="str">
        <f t="shared" si="80"/>
        <v>Men Seniors</v>
      </c>
      <c r="H888" s="135" t="str">
        <f t="shared" si="81"/>
        <v>Seagull Angling Club Coastal</v>
      </c>
      <c r="I888" s="174"/>
      <c r="J888" s="172" t="s">
        <v>377</v>
      </c>
      <c r="K888" s="174">
        <v>92</v>
      </c>
      <c r="L888" s="173">
        <f t="shared" si="82"/>
        <v>2.8</v>
      </c>
      <c r="M888" s="173">
        <f t="shared" si="83"/>
        <v>2.8</v>
      </c>
    </row>
    <row r="889" spans="1:13" ht="13.5" hidden="1" customHeight="1" x14ac:dyDescent="0.25">
      <c r="A889" s="135" t="s">
        <v>544</v>
      </c>
      <c r="B889" s="136">
        <v>44273</v>
      </c>
      <c r="C889" s="135" t="s">
        <v>545</v>
      </c>
      <c r="D889" s="272" t="s">
        <v>449</v>
      </c>
      <c r="E889" s="135" t="str">
        <f t="shared" si="78"/>
        <v>Wikus</v>
      </c>
      <c r="F889" s="135" t="str">
        <f t="shared" si="79"/>
        <v>Viljoen</v>
      </c>
      <c r="G889" s="135" t="str">
        <f t="shared" si="80"/>
        <v>Men Seniors</v>
      </c>
      <c r="H889" s="135" t="str">
        <f t="shared" si="81"/>
        <v>Steenbras</v>
      </c>
      <c r="I889" s="174"/>
      <c r="J889" s="172" t="s">
        <v>377</v>
      </c>
      <c r="K889" s="174">
        <v>92</v>
      </c>
      <c r="L889" s="173">
        <f t="shared" si="82"/>
        <v>2.8</v>
      </c>
      <c r="M889" s="173">
        <f t="shared" si="83"/>
        <v>2.8</v>
      </c>
    </row>
    <row r="890" spans="1:13" hidden="1" x14ac:dyDescent="0.2">
      <c r="A890" s="135" t="s">
        <v>571</v>
      </c>
      <c r="B890" s="136">
        <v>44274</v>
      </c>
      <c r="C890" s="135" t="s">
        <v>572</v>
      </c>
      <c r="D890" s="251" t="s">
        <v>319</v>
      </c>
      <c r="E890" s="135" t="str">
        <f t="shared" si="78"/>
        <v>Francois</v>
      </c>
      <c r="F890" s="135" t="str">
        <f t="shared" si="79"/>
        <v>Du Plessis</v>
      </c>
      <c r="G890" s="135" t="str">
        <f t="shared" si="80"/>
        <v>Men Seniors</v>
      </c>
      <c r="H890" s="135" t="str">
        <f t="shared" si="81"/>
        <v>Otjiwarongo</v>
      </c>
      <c r="I890" s="174"/>
      <c r="J890" s="174" t="s">
        <v>377</v>
      </c>
      <c r="K890" s="174">
        <v>92</v>
      </c>
      <c r="L890" s="173">
        <f t="shared" si="82"/>
        <v>2.8</v>
      </c>
      <c r="M890" s="173">
        <f t="shared" si="83"/>
        <v>2.8</v>
      </c>
    </row>
    <row r="891" spans="1:13" hidden="1" x14ac:dyDescent="0.2">
      <c r="A891" s="135" t="s">
        <v>571</v>
      </c>
      <c r="B891" s="136">
        <v>44274</v>
      </c>
      <c r="C891" s="135" t="s">
        <v>572</v>
      </c>
      <c r="D891" s="251" t="s">
        <v>256</v>
      </c>
      <c r="E891" s="135" t="str">
        <f t="shared" si="78"/>
        <v>Nadia</v>
      </c>
      <c r="F891" s="135" t="str">
        <f t="shared" si="79"/>
        <v>Steenkamp</v>
      </c>
      <c r="G891" s="135" t="str">
        <f t="shared" si="80"/>
        <v>Ladies Senior</v>
      </c>
      <c r="H891" s="135" t="str">
        <f t="shared" si="81"/>
        <v>Benguella</v>
      </c>
      <c r="I891" s="174"/>
      <c r="J891" s="174" t="s">
        <v>20</v>
      </c>
      <c r="K891" s="174">
        <v>90</v>
      </c>
      <c r="L891" s="173">
        <f t="shared" si="82"/>
        <v>2.7</v>
      </c>
      <c r="M891" s="173">
        <f t="shared" si="83"/>
        <v>2.7</v>
      </c>
    </row>
    <row r="892" spans="1:13" hidden="1" x14ac:dyDescent="0.2">
      <c r="A892" s="135" t="s">
        <v>573</v>
      </c>
      <c r="B892" s="136">
        <v>44275</v>
      </c>
      <c r="C892" s="135" t="s">
        <v>574</v>
      </c>
      <c r="D892" s="251" t="s">
        <v>478</v>
      </c>
      <c r="E892" s="135" t="str">
        <f t="shared" si="78"/>
        <v>Adrian</v>
      </c>
      <c r="F892" s="135" t="str">
        <f t="shared" si="79"/>
        <v>Steenkamp</v>
      </c>
      <c r="G892" s="135" t="str">
        <f t="shared" si="80"/>
        <v>Men U/16</v>
      </c>
      <c r="H892" s="135" t="str">
        <f t="shared" si="81"/>
        <v>Benguella</v>
      </c>
      <c r="I892" s="174"/>
      <c r="J892" s="174" t="s">
        <v>354</v>
      </c>
      <c r="K892" s="174">
        <v>75</v>
      </c>
      <c r="L892" s="173">
        <f t="shared" si="82"/>
        <v>7.7</v>
      </c>
      <c r="M892" s="173">
        <f t="shared" si="83"/>
        <v>7.7</v>
      </c>
    </row>
    <row r="893" spans="1:13" hidden="1" x14ac:dyDescent="0.2">
      <c r="A893" s="135" t="s">
        <v>571</v>
      </c>
      <c r="B893" s="136">
        <v>44274</v>
      </c>
      <c r="C893" s="135" t="s">
        <v>572</v>
      </c>
      <c r="D893" s="251" t="s">
        <v>480</v>
      </c>
      <c r="E893" s="135" t="str">
        <f t="shared" si="78"/>
        <v>Andre</v>
      </c>
      <c r="F893" s="135" t="str">
        <f t="shared" si="79"/>
        <v>Bezuidehout</v>
      </c>
      <c r="G893" s="135" t="str">
        <f t="shared" si="80"/>
        <v>Men Seniors</v>
      </c>
      <c r="H893" s="135" t="str">
        <f t="shared" si="81"/>
        <v>Walvis Bay</v>
      </c>
      <c r="I893" s="174"/>
      <c r="J893" s="172" t="s">
        <v>377</v>
      </c>
      <c r="K893" s="174">
        <v>92</v>
      </c>
      <c r="L893" s="173">
        <f t="shared" si="82"/>
        <v>2.8</v>
      </c>
      <c r="M893" s="173">
        <f t="shared" si="83"/>
        <v>2.8</v>
      </c>
    </row>
    <row r="894" spans="1:13" hidden="1" x14ac:dyDescent="0.2">
      <c r="A894" s="135" t="s">
        <v>573</v>
      </c>
      <c r="B894" s="136">
        <v>44275</v>
      </c>
      <c r="C894" s="135" t="s">
        <v>574</v>
      </c>
      <c r="D894" s="251" t="s">
        <v>237</v>
      </c>
      <c r="E894" s="135" t="str">
        <f t="shared" si="78"/>
        <v>Immo</v>
      </c>
      <c r="F894" s="135" t="str">
        <f t="shared" si="79"/>
        <v>Dresselhaus</v>
      </c>
      <c r="G894" s="135" t="str">
        <f t="shared" si="80"/>
        <v>Men Seniors</v>
      </c>
      <c r="H894" s="135" t="str">
        <f t="shared" si="81"/>
        <v>Orca Angling Club</v>
      </c>
      <c r="I894" s="174"/>
      <c r="J894" s="172" t="s">
        <v>403</v>
      </c>
      <c r="K894" s="174">
        <v>56</v>
      </c>
      <c r="L894" s="173">
        <f t="shared" si="82"/>
        <v>2.8</v>
      </c>
      <c r="M894" s="173">
        <f t="shared" si="83"/>
        <v>2.8</v>
      </c>
    </row>
    <row r="895" spans="1:13" hidden="1" x14ac:dyDescent="0.2">
      <c r="A895" s="135" t="s">
        <v>571</v>
      </c>
      <c r="B895" s="136">
        <v>44274</v>
      </c>
      <c r="C895" s="135" t="s">
        <v>572</v>
      </c>
      <c r="D895" s="251" t="s">
        <v>416</v>
      </c>
      <c r="E895" s="135" t="str">
        <f t="shared" si="78"/>
        <v>Nadine</v>
      </c>
      <c r="F895" s="135" t="str">
        <f t="shared" si="79"/>
        <v>Downing</v>
      </c>
      <c r="G895" s="135" t="str">
        <f t="shared" si="80"/>
        <v>Ladies Senior</v>
      </c>
      <c r="H895" s="135" t="str">
        <f t="shared" si="81"/>
        <v>Henties Bay</v>
      </c>
      <c r="I895" s="174"/>
      <c r="J895" s="174" t="s">
        <v>403</v>
      </c>
      <c r="K895" s="174">
        <v>55</v>
      </c>
      <c r="L895" s="173">
        <f t="shared" si="82"/>
        <v>2.7</v>
      </c>
      <c r="M895" s="173">
        <f t="shared" si="83"/>
        <v>2.7</v>
      </c>
    </row>
    <row r="896" spans="1:13" hidden="1" x14ac:dyDescent="0.2">
      <c r="A896" s="135" t="s">
        <v>571</v>
      </c>
      <c r="B896" s="136">
        <v>44274</v>
      </c>
      <c r="C896" s="135" t="s">
        <v>572</v>
      </c>
      <c r="D896" s="251" t="s">
        <v>557</v>
      </c>
      <c r="E896" s="135" t="str">
        <f t="shared" si="78"/>
        <v>Marina</v>
      </c>
      <c r="F896" s="135" t="str">
        <f t="shared" si="79"/>
        <v>Kruger</v>
      </c>
      <c r="G896" s="135" t="str">
        <f t="shared" si="80"/>
        <v>Ladies Senior</v>
      </c>
      <c r="H896" s="135" t="str">
        <f t="shared" si="81"/>
        <v>Benguella</v>
      </c>
      <c r="I896" s="174"/>
      <c r="J896" s="174" t="s">
        <v>376</v>
      </c>
      <c r="K896" s="174">
        <v>87</v>
      </c>
      <c r="L896" s="173">
        <f t="shared" si="82"/>
        <v>2.7</v>
      </c>
      <c r="M896" s="173">
        <f t="shared" si="83"/>
        <v>2.7</v>
      </c>
    </row>
    <row r="897" spans="1:13" hidden="1" x14ac:dyDescent="0.2">
      <c r="A897" s="135" t="s">
        <v>571</v>
      </c>
      <c r="B897" s="136">
        <v>44274</v>
      </c>
      <c r="C897" s="135" t="s">
        <v>572</v>
      </c>
      <c r="D897" s="251" t="s">
        <v>244</v>
      </c>
      <c r="E897" s="135" t="str">
        <f t="shared" si="78"/>
        <v>Lindie</v>
      </c>
      <c r="F897" s="135" t="str">
        <f t="shared" si="79"/>
        <v>Krauze</v>
      </c>
      <c r="G897" s="135" t="str">
        <f t="shared" si="80"/>
        <v>Ladies Senior</v>
      </c>
      <c r="H897" s="135" t="str">
        <f t="shared" si="81"/>
        <v>Henties Bay</v>
      </c>
      <c r="I897" s="174"/>
      <c r="J897" s="174" t="s">
        <v>376</v>
      </c>
      <c r="K897" s="174">
        <v>87</v>
      </c>
      <c r="L897" s="173">
        <f t="shared" si="82"/>
        <v>2.7</v>
      </c>
      <c r="M897" s="173">
        <f t="shared" si="83"/>
        <v>2.7</v>
      </c>
    </row>
    <row r="898" spans="1:13" hidden="1" x14ac:dyDescent="0.2">
      <c r="A898" s="135" t="s">
        <v>573</v>
      </c>
      <c r="B898" s="136">
        <v>44275</v>
      </c>
      <c r="C898" s="135" t="s">
        <v>574</v>
      </c>
      <c r="D898" s="251" t="s">
        <v>557</v>
      </c>
      <c r="E898" s="135" t="str">
        <f t="shared" ref="E898:E961" si="84">IF(D898="","",VLOOKUP(D898,Master,3,FALSE))</f>
        <v>Marina</v>
      </c>
      <c r="F898" s="135" t="str">
        <f t="shared" ref="F898:F961" si="85">IF(D898="","",VLOOKUP(D898,Master,4,FALSE))</f>
        <v>Kruger</v>
      </c>
      <c r="G898" s="135" t="str">
        <f t="shared" ref="G898:G961" si="86">IF(D898="","",VLOOKUP(D898,Master,5,FALSE))</f>
        <v>Ladies Senior</v>
      </c>
      <c r="H898" s="135" t="str">
        <f t="shared" ref="H898:H961" si="87">IF(D898="","",VLOOKUP(D898,Master,2,FALSE))</f>
        <v>Benguella</v>
      </c>
      <c r="I898" s="174"/>
      <c r="J898" s="174" t="s">
        <v>20</v>
      </c>
      <c r="K898" s="174">
        <v>89</v>
      </c>
      <c r="L898" s="173">
        <f t="shared" ref="L898:L961" si="88">IF(K898="","",IF(I898="",ROUND(HLOOKUP(J898,kgList,K898,FALSE),1),ROUND(HLOOKUP(I898,kgList,K898,FALSE),1)))</f>
        <v>2.6</v>
      </c>
      <c r="M898" s="173">
        <f t="shared" ref="M898:M961" si="89">IF(L898="","",IF(COUNTA(I898:J898)&gt;1,"Edible or Inedible",IF(COUNTA(I898)=1,L898*1,IF(COUNTA(J898)=1,L898*1,"ERROR"))))</f>
        <v>2.6</v>
      </c>
    </row>
    <row r="899" spans="1:13" hidden="1" x14ac:dyDescent="0.2">
      <c r="A899" s="135" t="s">
        <v>544</v>
      </c>
      <c r="B899" s="136">
        <v>44273</v>
      </c>
      <c r="C899" s="135" t="s">
        <v>545</v>
      </c>
      <c r="D899" s="273" t="s">
        <v>429</v>
      </c>
      <c r="E899" s="135" t="str">
        <f t="shared" si="84"/>
        <v>Annelien</v>
      </c>
      <c r="F899" s="135" t="str">
        <f t="shared" si="85"/>
        <v>Langenstrassen</v>
      </c>
      <c r="G899" s="135" t="str">
        <f t="shared" si="86"/>
        <v>Ladies Senior</v>
      </c>
      <c r="H899" s="135" t="str">
        <f t="shared" si="87"/>
        <v>Penguin</v>
      </c>
      <c r="I899" s="174"/>
      <c r="J899" s="174" t="s">
        <v>376</v>
      </c>
      <c r="K899" s="174">
        <v>86</v>
      </c>
      <c r="L899" s="173">
        <f t="shared" si="88"/>
        <v>2.6</v>
      </c>
      <c r="M899" s="173">
        <f t="shared" si="89"/>
        <v>2.6</v>
      </c>
    </row>
    <row r="900" spans="1:13" hidden="1" x14ac:dyDescent="0.2">
      <c r="A900" s="135" t="s">
        <v>573</v>
      </c>
      <c r="B900" s="136">
        <v>44275</v>
      </c>
      <c r="C900" s="135" t="s">
        <v>574</v>
      </c>
      <c r="D900" s="251" t="s">
        <v>204</v>
      </c>
      <c r="E900" s="135" t="str">
        <f t="shared" si="84"/>
        <v>Philip</v>
      </c>
      <c r="F900" s="135" t="str">
        <f t="shared" si="85"/>
        <v>Swartz</v>
      </c>
      <c r="G900" s="135" t="str">
        <f t="shared" si="86"/>
        <v>Men U/16</v>
      </c>
      <c r="H900" s="135" t="str">
        <f t="shared" si="87"/>
        <v>Mako</v>
      </c>
      <c r="I900" s="174"/>
      <c r="J900" s="174" t="s">
        <v>20</v>
      </c>
      <c r="K900" s="174">
        <v>79</v>
      </c>
      <c r="L900" s="173">
        <f t="shared" si="88"/>
        <v>1.8</v>
      </c>
      <c r="M900" s="173">
        <f t="shared" si="89"/>
        <v>1.8</v>
      </c>
    </row>
    <row r="901" spans="1:13" hidden="1" x14ac:dyDescent="0.2">
      <c r="A901" s="135" t="s">
        <v>573</v>
      </c>
      <c r="B901" s="136">
        <v>44275</v>
      </c>
      <c r="C901" s="135" t="s">
        <v>574</v>
      </c>
      <c r="D901" s="251" t="s">
        <v>204</v>
      </c>
      <c r="E901" s="135" t="str">
        <f t="shared" si="84"/>
        <v>Philip</v>
      </c>
      <c r="F901" s="135" t="str">
        <f t="shared" si="85"/>
        <v>Swartz</v>
      </c>
      <c r="G901" s="135" t="str">
        <f t="shared" si="86"/>
        <v>Men U/16</v>
      </c>
      <c r="H901" s="135" t="str">
        <f t="shared" si="87"/>
        <v>Mako</v>
      </c>
      <c r="I901" s="174"/>
      <c r="J901" s="174" t="s">
        <v>20</v>
      </c>
      <c r="K901" s="174">
        <v>83</v>
      </c>
      <c r="L901" s="173">
        <f t="shared" si="88"/>
        <v>2.1</v>
      </c>
      <c r="M901" s="173">
        <f t="shared" si="89"/>
        <v>2.1</v>
      </c>
    </row>
    <row r="902" spans="1:13" x14ac:dyDescent="0.2">
      <c r="A902" s="135" t="s">
        <v>544</v>
      </c>
      <c r="B902" s="136">
        <v>44273</v>
      </c>
      <c r="C902" s="135" t="s">
        <v>545</v>
      </c>
      <c r="D902" s="251" t="s">
        <v>416</v>
      </c>
      <c r="E902" s="135" t="str">
        <f t="shared" si="84"/>
        <v>Nadine</v>
      </c>
      <c r="F902" s="135" t="str">
        <f t="shared" si="85"/>
        <v>Downing</v>
      </c>
      <c r="G902" s="135" t="str">
        <f t="shared" si="86"/>
        <v>Ladies Senior</v>
      </c>
      <c r="H902" s="135" t="str">
        <f t="shared" si="87"/>
        <v>Henties Bay</v>
      </c>
      <c r="I902" s="174" t="s">
        <v>19</v>
      </c>
      <c r="J902" s="174"/>
      <c r="K902" s="174">
        <v>55</v>
      </c>
      <c r="L902" s="173">
        <f t="shared" si="88"/>
        <v>1.7</v>
      </c>
      <c r="M902" s="173">
        <f t="shared" si="89"/>
        <v>1.7</v>
      </c>
    </row>
    <row r="903" spans="1:13" hidden="1" x14ac:dyDescent="0.2">
      <c r="A903" s="135" t="s">
        <v>573</v>
      </c>
      <c r="B903" s="136">
        <v>44275</v>
      </c>
      <c r="C903" s="135" t="s">
        <v>574</v>
      </c>
      <c r="D903" s="251" t="s">
        <v>204</v>
      </c>
      <c r="E903" s="135" t="str">
        <f t="shared" si="84"/>
        <v>Philip</v>
      </c>
      <c r="F903" s="135" t="str">
        <f t="shared" si="85"/>
        <v>Swartz</v>
      </c>
      <c r="G903" s="135" t="str">
        <f t="shared" si="86"/>
        <v>Men U/16</v>
      </c>
      <c r="H903" s="135" t="str">
        <f t="shared" si="87"/>
        <v>Mako</v>
      </c>
      <c r="I903" s="174"/>
      <c r="J903" s="174" t="s">
        <v>354</v>
      </c>
      <c r="K903" s="174">
        <v>89</v>
      </c>
      <c r="L903" s="173">
        <f t="shared" si="88"/>
        <v>13</v>
      </c>
      <c r="M903" s="173">
        <f t="shared" si="89"/>
        <v>13</v>
      </c>
    </row>
    <row r="904" spans="1:13" x14ac:dyDescent="0.2">
      <c r="A904" s="135" t="s">
        <v>573</v>
      </c>
      <c r="B904" s="136">
        <v>44275</v>
      </c>
      <c r="C904" s="135" t="s">
        <v>574</v>
      </c>
      <c r="D904" s="251" t="s">
        <v>557</v>
      </c>
      <c r="E904" s="135" t="str">
        <f t="shared" si="84"/>
        <v>Marina</v>
      </c>
      <c r="F904" s="135" t="str">
        <f t="shared" si="85"/>
        <v>Kruger</v>
      </c>
      <c r="G904" s="135" t="str">
        <f t="shared" si="86"/>
        <v>Ladies Senior</v>
      </c>
      <c r="H904" s="135" t="str">
        <f t="shared" si="87"/>
        <v>Benguella</v>
      </c>
      <c r="I904" s="174" t="s">
        <v>19</v>
      </c>
      <c r="J904" s="174"/>
      <c r="K904" s="174">
        <v>55</v>
      </c>
      <c r="L904" s="173">
        <f t="shared" si="88"/>
        <v>1.7</v>
      </c>
      <c r="M904" s="173">
        <f t="shared" si="89"/>
        <v>1.7</v>
      </c>
    </row>
    <row r="905" spans="1:13" hidden="1" x14ac:dyDescent="0.2">
      <c r="A905" s="135" t="s">
        <v>573</v>
      </c>
      <c r="B905" s="136">
        <v>44275</v>
      </c>
      <c r="C905" s="135" t="s">
        <v>574</v>
      </c>
      <c r="D905" s="251" t="s">
        <v>306</v>
      </c>
      <c r="E905" s="135" t="str">
        <f t="shared" si="84"/>
        <v>Rudi(Jnr.)</v>
      </c>
      <c r="F905" s="135" t="str">
        <f t="shared" si="85"/>
        <v>Swartz</v>
      </c>
      <c r="G905" s="135" t="str">
        <f t="shared" si="86"/>
        <v>Men U/16</v>
      </c>
      <c r="H905" s="135" t="str">
        <f t="shared" si="87"/>
        <v>Mako</v>
      </c>
      <c r="I905" s="174"/>
      <c r="J905" s="174" t="s">
        <v>10</v>
      </c>
      <c r="K905" s="174">
        <v>41</v>
      </c>
      <c r="L905" s="173">
        <f t="shared" si="88"/>
        <v>1.1000000000000001</v>
      </c>
      <c r="M905" s="173">
        <f t="shared" si="89"/>
        <v>1.1000000000000001</v>
      </c>
    </row>
    <row r="906" spans="1:13" hidden="1" x14ac:dyDescent="0.2">
      <c r="A906" s="135" t="s">
        <v>573</v>
      </c>
      <c r="B906" s="136">
        <v>44275</v>
      </c>
      <c r="C906" s="135" t="s">
        <v>574</v>
      </c>
      <c r="D906" s="251" t="s">
        <v>222</v>
      </c>
      <c r="E906" s="135" t="str">
        <f t="shared" si="84"/>
        <v>Alec</v>
      </c>
      <c r="F906" s="135" t="str">
        <f t="shared" si="85"/>
        <v>Landers</v>
      </c>
      <c r="G906" s="135" t="str">
        <f t="shared" si="86"/>
        <v>Men Seniors</v>
      </c>
      <c r="H906" s="135" t="str">
        <f t="shared" si="87"/>
        <v>Orca Angling Club</v>
      </c>
      <c r="I906" s="174"/>
      <c r="J906" s="172" t="s">
        <v>377</v>
      </c>
      <c r="K906" s="174">
        <v>92</v>
      </c>
      <c r="L906" s="173">
        <f t="shared" si="88"/>
        <v>2.8</v>
      </c>
      <c r="M906" s="173">
        <f t="shared" si="89"/>
        <v>2.8</v>
      </c>
    </row>
    <row r="907" spans="1:13" hidden="1" x14ac:dyDescent="0.2">
      <c r="A907" s="135" t="s">
        <v>544</v>
      </c>
      <c r="B907" s="136">
        <v>44273</v>
      </c>
      <c r="C907" s="135" t="s">
        <v>545</v>
      </c>
      <c r="D907" s="273" t="s">
        <v>213</v>
      </c>
      <c r="E907" s="135" t="str">
        <f t="shared" si="84"/>
        <v>Jörg</v>
      </c>
      <c r="F907" s="135" t="str">
        <f t="shared" si="85"/>
        <v>Walter</v>
      </c>
      <c r="G907" s="135" t="str">
        <f t="shared" si="86"/>
        <v>Men Seniors</v>
      </c>
      <c r="H907" s="135" t="str">
        <f t="shared" si="87"/>
        <v>Atlantic Angling Club</v>
      </c>
      <c r="I907" s="174"/>
      <c r="J907" s="172" t="s">
        <v>376</v>
      </c>
      <c r="K907" s="174">
        <v>88</v>
      </c>
      <c r="L907" s="173">
        <f t="shared" si="88"/>
        <v>2.8</v>
      </c>
      <c r="M907" s="173">
        <f t="shared" si="89"/>
        <v>2.8</v>
      </c>
    </row>
    <row r="908" spans="1:13" ht="13.5" hidden="1" customHeight="1" x14ac:dyDescent="0.25">
      <c r="A908" s="135" t="s">
        <v>544</v>
      </c>
      <c r="B908" s="136">
        <v>44273</v>
      </c>
      <c r="C908" s="135" t="s">
        <v>545</v>
      </c>
      <c r="D908" s="272" t="s">
        <v>412</v>
      </c>
      <c r="E908" s="135" t="str">
        <f t="shared" si="84"/>
        <v>Johannes</v>
      </c>
      <c r="F908" s="135" t="str">
        <f t="shared" si="85"/>
        <v>Kotze</v>
      </c>
      <c r="G908" s="135" t="str">
        <f t="shared" si="86"/>
        <v>Men Seniors</v>
      </c>
      <c r="H908" s="135" t="str">
        <f t="shared" si="87"/>
        <v>Okahandja</v>
      </c>
      <c r="I908" s="174"/>
      <c r="J908" s="172" t="s">
        <v>376</v>
      </c>
      <c r="K908" s="174">
        <v>88</v>
      </c>
      <c r="L908" s="173">
        <f t="shared" si="88"/>
        <v>2.8</v>
      </c>
      <c r="M908" s="173">
        <f t="shared" si="89"/>
        <v>2.8</v>
      </c>
    </row>
    <row r="909" spans="1:13" ht="13.5" hidden="1" customHeight="1" x14ac:dyDescent="0.2">
      <c r="A909" s="135" t="s">
        <v>571</v>
      </c>
      <c r="B909" s="136">
        <v>44274</v>
      </c>
      <c r="C909" s="135" t="s">
        <v>572</v>
      </c>
      <c r="D909" s="251" t="s">
        <v>316</v>
      </c>
      <c r="E909" s="135" t="str">
        <f t="shared" si="84"/>
        <v>Tian</v>
      </c>
      <c r="F909" s="135" t="str">
        <f t="shared" si="85"/>
        <v>Mostert</v>
      </c>
      <c r="G909" s="135" t="str">
        <f t="shared" si="86"/>
        <v>Men Seniors</v>
      </c>
      <c r="H909" s="135" t="str">
        <f t="shared" si="87"/>
        <v>Seagull Angling Club Coastal</v>
      </c>
      <c r="I909" s="174"/>
      <c r="J909" s="172" t="s">
        <v>376</v>
      </c>
      <c r="K909" s="174">
        <v>88</v>
      </c>
      <c r="L909" s="173">
        <f t="shared" si="88"/>
        <v>2.8</v>
      </c>
      <c r="M909" s="173">
        <f t="shared" si="89"/>
        <v>2.8</v>
      </c>
    </row>
    <row r="910" spans="1:13" hidden="1" x14ac:dyDescent="0.2">
      <c r="A910" s="135" t="s">
        <v>544</v>
      </c>
      <c r="B910" s="136">
        <v>44273</v>
      </c>
      <c r="C910" s="135" t="s">
        <v>545</v>
      </c>
      <c r="D910" s="251" t="s">
        <v>282</v>
      </c>
      <c r="E910" s="135" t="str">
        <f t="shared" si="84"/>
        <v>Eduard</v>
      </c>
      <c r="F910" s="135" t="str">
        <f t="shared" si="85"/>
        <v>Janse van Rensburg</v>
      </c>
      <c r="G910" s="135" t="str">
        <f t="shared" si="86"/>
        <v>Men U/16</v>
      </c>
      <c r="H910" s="135" t="str">
        <f t="shared" si="87"/>
        <v>Walvis Bay</v>
      </c>
      <c r="I910" s="174"/>
      <c r="J910" s="172" t="s">
        <v>376</v>
      </c>
      <c r="K910" s="174">
        <v>99</v>
      </c>
      <c r="L910" s="173">
        <f t="shared" si="88"/>
        <v>4.2</v>
      </c>
      <c r="M910" s="173">
        <f t="shared" si="89"/>
        <v>4.2</v>
      </c>
    </row>
    <row r="911" spans="1:13" hidden="1" x14ac:dyDescent="0.2">
      <c r="A911" s="135" t="s">
        <v>573</v>
      </c>
      <c r="B911" s="136">
        <v>44275</v>
      </c>
      <c r="C911" s="135" t="s">
        <v>574</v>
      </c>
      <c r="D911" s="251" t="s">
        <v>239</v>
      </c>
      <c r="E911" s="135" t="str">
        <f t="shared" si="84"/>
        <v>Kiepie</v>
      </c>
      <c r="F911" s="135" t="str">
        <f t="shared" si="85"/>
        <v>Burger</v>
      </c>
      <c r="G911" s="135" t="str">
        <f t="shared" si="86"/>
        <v>Men Seniors</v>
      </c>
      <c r="H911" s="135" t="str">
        <f t="shared" si="87"/>
        <v>Mako</v>
      </c>
      <c r="I911" s="174"/>
      <c r="J911" s="174" t="s">
        <v>376</v>
      </c>
      <c r="K911" s="174">
        <v>88</v>
      </c>
      <c r="L911" s="173">
        <f t="shared" si="88"/>
        <v>2.8</v>
      </c>
      <c r="M911" s="173">
        <f t="shared" si="89"/>
        <v>2.8</v>
      </c>
    </row>
    <row r="912" spans="1:13" ht="13.5" hidden="1" customHeight="1" x14ac:dyDescent="0.25">
      <c r="A912" s="135" t="s">
        <v>544</v>
      </c>
      <c r="B912" s="136">
        <v>44273</v>
      </c>
      <c r="C912" s="135" t="s">
        <v>545</v>
      </c>
      <c r="D912" s="272" t="s">
        <v>251</v>
      </c>
      <c r="E912" s="135" t="str">
        <f t="shared" si="84"/>
        <v>Chris Junior</v>
      </c>
      <c r="F912" s="135" t="str">
        <f t="shared" si="85"/>
        <v>Orffer</v>
      </c>
      <c r="G912" s="135" t="str">
        <f t="shared" si="86"/>
        <v>Men Seniors</v>
      </c>
      <c r="H912" s="135" t="str">
        <f t="shared" si="87"/>
        <v>Penguin</v>
      </c>
      <c r="I912" s="174"/>
      <c r="J912" s="174" t="s">
        <v>377</v>
      </c>
      <c r="K912" s="174">
        <v>91</v>
      </c>
      <c r="L912" s="173">
        <f t="shared" si="88"/>
        <v>2.7</v>
      </c>
      <c r="M912" s="173">
        <f t="shared" si="89"/>
        <v>2.7</v>
      </c>
    </row>
    <row r="913" spans="1:13" ht="13.5" hidden="1" customHeight="1" x14ac:dyDescent="0.25">
      <c r="A913" s="135" t="s">
        <v>544</v>
      </c>
      <c r="B913" s="136">
        <v>44273</v>
      </c>
      <c r="C913" s="135" t="s">
        <v>545</v>
      </c>
      <c r="D913" s="272" t="s">
        <v>266</v>
      </c>
      <c r="E913" s="135" t="str">
        <f t="shared" si="84"/>
        <v>Danie</v>
      </c>
      <c r="F913" s="135" t="str">
        <f t="shared" si="85"/>
        <v>Smith</v>
      </c>
      <c r="G913" s="135" t="str">
        <f t="shared" si="86"/>
        <v>Men Seniors</v>
      </c>
      <c r="H913" s="135" t="str">
        <f t="shared" si="87"/>
        <v>Seagull Angling Club Inland</v>
      </c>
      <c r="I913" s="174"/>
      <c r="J913" s="174" t="s">
        <v>8</v>
      </c>
      <c r="K913" s="174">
        <v>70</v>
      </c>
      <c r="L913" s="173">
        <f t="shared" si="88"/>
        <v>2.7</v>
      </c>
      <c r="M913" s="173">
        <f t="shared" si="89"/>
        <v>2.7</v>
      </c>
    </row>
    <row r="914" spans="1:13" ht="13.5" hidden="1" customHeight="1" x14ac:dyDescent="0.25">
      <c r="A914" s="135" t="s">
        <v>544</v>
      </c>
      <c r="B914" s="136">
        <v>44273</v>
      </c>
      <c r="C914" s="135" t="s">
        <v>545</v>
      </c>
      <c r="D914" s="272" t="s">
        <v>316</v>
      </c>
      <c r="E914" s="135" t="str">
        <f t="shared" si="84"/>
        <v>Tian</v>
      </c>
      <c r="F914" s="135" t="str">
        <f t="shared" si="85"/>
        <v>Mostert</v>
      </c>
      <c r="G914" s="135" t="str">
        <f t="shared" si="86"/>
        <v>Men Seniors</v>
      </c>
      <c r="H914" s="135" t="str">
        <f t="shared" si="87"/>
        <v>Seagull Angling Club Coastal</v>
      </c>
      <c r="I914" s="174"/>
      <c r="J914" s="174" t="s">
        <v>8</v>
      </c>
      <c r="K914" s="174">
        <v>70</v>
      </c>
      <c r="L914" s="173">
        <f t="shared" si="88"/>
        <v>2.7</v>
      </c>
      <c r="M914" s="173">
        <f t="shared" si="89"/>
        <v>2.7</v>
      </c>
    </row>
    <row r="915" spans="1:13" ht="13.5" hidden="1" customHeight="1" x14ac:dyDescent="0.25">
      <c r="A915" s="135" t="s">
        <v>544</v>
      </c>
      <c r="B915" s="136">
        <v>44273</v>
      </c>
      <c r="C915" s="135" t="s">
        <v>545</v>
      </c>
      <c r="D915" s="272" t="s">
        <v>224</v>
      </c>
      <c r="E915" s="135" t="str">
        <f t="shared" si="84"/>
        <v>Chris</v>
      </c>
      <c r="F915" s="135" t="str">
        <f t="shared" si="85"/>
        <v>Feyerabend</v>
      </c>
      <c r="G915" s="135" t="str">
        <f t="shared" si="86"/>
        <v>Men Seniors</v>
      </c>
      <c r="H915" s="135" t="str">
        <f t="shared" si="87"/>
        <v>Otjiwarongo</v>
      </c>
      <c r="I915" s="174"/>
      <c r="J915" s="172" t="s">
        <v>8</v>
      </c>
      <c r="K915" s="174">
        <v>70</v>
      </c>
      <c r="L915" s="173">
        <f t="shared" si="88"/>
        <v>2.7</v>
      </c>
      <c r="M915" s="173">
        <f t="shared" si="89"/>
        <v>2.7</v>
      </c>
    </row>
    <row r="916" spans="1:13" hidden="1" x14ac:dyDescent="0.2">
      <c r="A916" s="135" t="s">
        <v>544</v>
      </c>
      <c r="B916" s="136">
        <v>44273</v>
      </c>
      <c r="C916" s="135" t="s">
        <v>545</v>
      </c>
      <c r="D916" s="251" t="s">
        <v>269</v>
      </c>
      <c r="E916" s="135" t="str">
        <f t="shared" si="84"/>
        <v>Raymond</v>
      </c>
      <c r="F916" s="135" t="str">
        <f t="shared" si="85"/>
        <v>Duvenhage</v>
      </c>
      <c r="G916" s="135" t="str">
        <f t="shared" si="86"/>
        <v>Men Seniors</v>
      </c>
      <c r="H916" s="135" t="str">
        <f t="shared" si="87"/>
        <v>Walvis Bay</v>
      </c>
      <c r="I916" s="174"/>
      <c r="J916" s="172" t="s">
        <v>377</v>
      </c>
      <c r="K916" s="174">
        <v>91</v>
      </c>
      <c r="L916" s="173">
        <f t="shared" si="88"/>
        <v>2.7</v>
      </c>
      <c r="M916" s="173">
        <f t="shared" si="89"/>
        <v>2.7</v>
      </c>
    </row>
    <row r="917" spans="1:13" hidden="1" x14ac:dyDescent="0.2">
      <c r="A917" s="135" t="s">
        <v>544</v>
      </c>
      <c r="B917" s="136">
        <v>44273</v>
      </c>
      <c r="C917" s="135" t="s">
        <v>545</v>
      </c>
      <c r="D917" s="251" t="s">
        <v>230</v>
      </c>
      <c r="E917" s="135" t="str">
        <f t="shared" si="84"/>
        <v>Simen</v>
      </c>
      <c r="F917" s="135" t="str">
        <f t="shared" si="85"/>
        <v>Andersen</v>
      </c>
      <c r="G917" s="135" t="str">
        <f t="shared" si="86"/>
        <v>Men Seniors</v>
      </c>
      <c r="H917" s="135" t="str">
        <f t="shared" si="87"/>
        <v>Henties Bay</v>
      </c>
      <c r="I917" s="174"/>
      <c r="J917" s="172" t="s">
        <v>377</v>
      </c>
      <c r="K917" s="174">
        <v>91</v>
      </c>
      <c r="L917" s="173">
        <f t="shared" si="88"/>
        <v>2.7</v>
      </c>
      <c r="M917" s="173">
        <f t="shared" si="89"/>
        <v>2.7</v>
      </c>
    </row>
    <row r="918" spans="1:13" hidden="1" x14ac:dyDescent="0.2">
      <c r="A918" s="135" t="s">
        <v>571</v>
      </c>
      <c r="B918" s="136">
        <v>44274</v>
      </c>
      <c r="C918" s="135" t="s">
        <v>572</v>
      </c>
      <c r="D918" s="251" t="s">
        <v>409</v>
      </c>
      <c r="E918" s="135" t="str">
        <f t="shared" si="84"/>
        <v>Mark</v>
      </c>
      <c r="F918" s="135" t="str">
        <f t="shared" si="85"/>
        <v>Van Der Merwe</v>
      </c>
      <c r="G918" s="135" t="str">
        <f t="shared" si="86"/>
        <v>Men U/16</v>
      </c>
      <c r="H918" s="135" t="str">
        <f t="shared" si="87"/>
        <v>Namib Park</v>
      </c>
      <c r="I918" s="174"/>
      <c r="J918" s="172" t="s">
        <v>376</v>
      </c>
      <c r="K918" s="174">
        <v>98</v>
      </c>
      <c r="L918" s="173">
        <f t="shared" si="88"/>
        <v>4</v>
      </c>
      <c r="M918" s="173">
        <f t="shared" si="89"/>
        <v>4</v>
      </c>
    </row>
    <row r="919" spans="1:13" hidden="1" x14ac:dyDescent="0.2">
      <c r="A919" s="135" t="s">
        <v>571</v>
      </c>
      <c r="B919" s="136">
        <v>44274</v>
      </c>
      <c r="C919" s="135" t="s">
        <v>572</v>
      </c>
      <c r="D919" s="251" t="s">
        <v>423</v>
      </c>
      <c r="E919" s="135" t="str">
        <f t="shared" si="84"/>
        <v>Barren</v>
      </c>
      <c r="F919" s="135" t="str">
        <f t="shared" si="85"/>
        <v>Van Es</v>
      </c>
      <c r="G919" s="135" t="str">
        <f t="shared" si="86"/>
        <v>Men U/21</v>
      </c>
      <c r="H919" s="135" t="str">
        <f t="shared" si="87"/>
        <v>Penguin</v>
      </c>
      <c r="I919" s="174"/>
      <c r="J919" s="172" t="s">
        <v>376</v>
      </c>
      <c r="K919" s="174">
        <v>90</v>
      </c>
      <c r="L919" s="173">
        <f t="shared" si="88"/>
        <v>3</v>
      </c>
      <c r="M919" s="173">
        <f t="shared" si="89"/>
        <v>3</v>
      </c>
    </row>
    <row r="920" spans="1:13" hidden="1" x14ac:dyDescent="0.2">
      <c r="A920" s="135" t="s">
        <v>571</v>
      </c>
      <c r="B920" s="136">
        <v>44274</v>
      </c>
      <c r="C920" s="135" t="s">
        <v>572</v>
      </c>
      <c r="D920" s="251" t="s">
        <v>210</v>
      </c>
      <c r="E920" s="135" t="str">
        <f t="shared" si="84"/>
        <v>Willem</v>
      </c>
      <c r="F920" s="135" t="str">
        <f t="shared" si="85"/>
        <v>Steyn</v>
      </c>
      <c r="G920" s="135" t="str">
        <f t="shared" si="86"/>
        <v>Men Seniors</v>
      </c>
      <c r="H920" s="135" t="str">
        <f t="shared" si="87"/>
        <v>Welwitschia</v>
      </c>
      <c r="I920" s="174"/>
      <c r="J920" s="172" t="s">
        <v>377</v>
      </c>
      <c r="K920" s="174">
        <v>91</v>
      </c>
      <c r="L920" s="173">
        <f t="shared" si="88"/>
        <v>2.7</v>
      </c>
      <c r="M920" s="173">
        <f t="shared" si="89"/>
        <v>2.7</v>
      </c>
    </row>
    <row r="921" spans="1:13" hidden="1" x14ac:dyDescent="0.2">
      <c r="A921" s="135" t="s">
        <v>573</v>
      </c>
      <c r="B921" s="136">
        <v>44275</v>
      </c>
      <c r="C921" s="135" t="s">
        <v>574</v>
      </c>
      <c r="D921" s="251" t="s">
        <v>262</v>
      </c>
      <c r="E921" s="135" t="str">
        <f t="shared" si="84"/>
        <v>Lu-Andre</v>
      </c>
      <c r="F921" s="135" t="str">
        <f t="shared" si="85"/>
        <v>Duvenhage</v>
      </c>
      <c r="G921" s="135" t="str">
        <f t="shared" si="86"/>
        <v>Men Seniors</v>
      </c>
      <c r="H921" s="135" t="str">
        <f t="shared" si="87"/>
        <v>Seagull Angling Club Coastal</v>
      </c>
      <c r="I921" s="174"/>
      <c r="J921" s="172" t="s">
        <v>377</v>
      </c>
      <c r="K921" s="174">
        <v>91</v>
      </c>
      <c r="L921" s="173">
        <f t="shared" si="88"/>
        <v>2.7</v>
      </c>
      <c r="M921" s="173">
        <f t="shared" si="89"/>
        <v>2.7</v>
      </c>
    </row>
    <row r="922" spans="1:13" hidden="1" x14ac:dyDescent="0.2">
      <c r="A922" s="135" t="s">
        <v>571</v>
      </c>
      <c r="B922" s="136">
        <v>44274</v>
      </c>
      <c r="C922" s="135" t="s">
        <v>572</v>
      </c>
      <c r="D922" s="251" t="s">
        <v>476</v>
      </c>
      <c r="E922" s="135" t="str">
        <f t="shared" si="84"/>
        <v>Wanda</v>
      </c>
      <c r="F922" s="135" t="str">
        <f t="shared" si="85"/>
        <v>Enslin</v>
      </c>
      <c r="G922" s="135" t="str">
        <f t="shared" si="86"/>
        <v>Ladies Senior</v>
      </c>
      <c r="H922" s="135" t="str">
        <f t="shared" si="87"/>
        <v>Namib Park</v>
      </c>
      <c r="I922" s="174"/>
      <c r="J922" s="172" t="s">
        <v>376</v>
      </c>
      <c r="K922" s="174">
        <v>85</v>
      </c>
      <c r="L922" s="173">
        <f t="shared" si="88"/>
        <v>2.5</v>
      </c>
      <c r="M922" s="173">
        <f t="shared" si="89"/>
        <v>2.5</v>
      </c>
    </row>
    <row r="923" spans="1:13" hidden="1" x14ac:dyDescent="0.2">
      <c r="A923" s="135" t="s">
        <v>573</v>
      </c>
      <c r="B923" s="136">
        <v>44275</v>
      </c>
      <c r="C923" s="135" t="s">
        <v>574</v>
      </c>
      <c r="D923" s="251" t="s">
        <v>266</v>
      </c>
      <c r="E923" s="135" t="str">
        <f t="shared" si="84"/>
        <v>Danie</v>
      </c>
      <c r="F923" s="135" t="str">
        <f t="shared" si="85"/>
        <v>Smith</v>
      </c>
      <c r="G923" s="135" t="str">
        <f t="shared" si="86"/>
        <v>Men Seniors</v>
      </c>
      <c r="H923" s="135" t="str">
        <f t="shared" si="87"/>
        <v>Seagull Angling Club Inland</v>
      </c>
      <c r="I923" s="174"/>
      <c r="J923" s="172" t="s">
        <v>403</v>
      </c>
      <c r="K923" s="174">
        <v>55</v>
      </c>
      <c r="L923" s="173">
        <f t="shared" si="88"/>
        <v>2.7</v>
      </c>
      <c r="M923" s="173">
        <f t="shared" si="89"/>
        <v>2.7</v>
      </c>
    </row>
    <row r="924" spans="1:13" hidden="1" x14ac:dyDescent="0.2">
      <c r="A924" s="135" t="s">
        <v>571</v>
      </c>
      <c r="B924" s="136">
        <v>44274</v>
      </c>
      <c r="C924" s="135" t="s">
        <v>572</v>
      </c>
      <c r="D924" s="251" t="s">
        <v>257</v>
      </c>
      <c r="E924" s="135" t="str">
        <f t="shared" si="84"/>
        <v>Corne</v>
      </c>
      <c r="F924" s="135" t="str">
        <f t="shared" si="85"/>
        <v>Kruger</v>
      </c>
      <c r="G924" s="135" t="str">
        <f t="shared" si="86"/>
        <v>Men Seniors</v>
      </c>
      <c r="H924" s="135" t="str">
        <f t="shared" si="87"/>
        <v>Orca Angling Club</v>
      </c>
      <c r="I924" s="174"/>
      <c r="J924" s="172" t="s">
        <v>376</v>
      </c>
      <c r="K924" s="174">
        <v>87</v>
      </c>
      <c r="L924" s="173">
        <f t="shared" si="88"/>
        <v>2.7</v>
      </c>
      <c r="M924" s="173">
        <f t="shared" si="89"/>
        <v>2.7</v>
      </c>
    </row>
    <row r="925" spans="1:13" hidden="1" x14ac:dyDescent="0.2">
      <c r="A925" s="135" t="s">
        <v>573</v>
      </c>
      <c r="B925" s="136">
        <v>44275</v>
      </c>
      <c r="C925" s="135" t="s">
        <v>574</v>
      </c>
      <c r="D925" s="251" t="s">
        <v>429</v>
      </c>
      <c r="E925" s="135" t="str">
        <f t="shared" si="84"/>
        <v>Annelien</v>
      </c>
      <c r="F925" s="135" t="str">
        <f t="shared" si="85"/>
        <v>Langenstrassen</v>
      </c>
      <c r="G925" s="135" t="str">
        <f t="shared" si="86"/>
        <v>Ladies Senior</v>
      </c>
      <c r="H925" s="135" t="str">
        <f t="shared" si="87"/>
        <v>Penguin</v>
      </c>
      <c r="I925" s="174"/>
      <c r="J925" s="172" t="s">
        <v>20</v>
      </c>
      <c r="K925" s="174">
        <v>87</v>
      </c>
      <c r="L925" s="173">
        <f t="shared" si="88"/>
        <v>2.4</v>
      </c>
      <c r="M925" s="173">
        <f t="shared" si="89"/>
        <v>2.4</v>
      </c>
    </row>
    <row r="926" spans="1:13" hidden="1" x14ac:dyDescent="0.2">
      <c r="A926" s="135" t="s">
        <v>573</v>
      </c>
      <c r="B926" s="136">
        <v>44275</v>
      </c>
      <c r="C926" s="135" t="s">
        <v>574</v>
      </c>
      <c r="D926" s="251" t="s">
        <v>414</v>
      </c>
      <c r="E926" s="135" t="str">
        <f t="shared" si="84"/>
        <v>Allen</v>
      </c>
      <c r="F926" s="135" t="str">
        <f t="shared" si="85"/>
        <v>Langenstrassen</v>
      </c>
      <c r="G926" s="135" t="str">
        <f t="shared" si="86"/>
        <v>Men Seniors</v>
      </c>
      <c r="H926" s="135" t="str">
        <f t="shared" si="87"/>
        <v>Penguin</v>
      </c>
      <c r="I926" s="174"/>
      <c r="J926" s="174" t="s">
        <v>376</v>
      </c>
      <c r="K926" s="174">
        <v>87</v>
      </c>
      <c r="L926" s="173">
        <f t="shared" si="88"/>
        <v>2.7</v>
      </c>
      <c r="M926" s="173">
        <f t="shared" si="89"/>
        <v>2.7</v>
      </c>
    </row>
    <row r="927" spans="1:13" hidden="1" x14ac:dyDescent="0.2">
      <c r="A927" s="135" t="s">
        <v>573</v>
      </c>
      <c r="B927" s="136">
        <v>44275</v>
      </c>
      <c r="C927" s="135" t="s">
        <v>574</v>
      </c>
      <c r="D927" s="251" t="s">
        <v>327</v>
      </c>
      <c r="E927" s="135" t="str">
        <f t="shared" si="84"/>
        <v>Martinus</v>
      </c>
      <c r="F927" s="135" t="str">
        <f t="shared" si="85"/>
        <v>Venter</v>
      </c>
      <c r="G927" s="135" t="str">
        <f t="shared" si="86"/>
        <v>Men Seniors</v>
      </c>
      <c r="H927" s="135" t="str">
        <f t="shared" si="87"/>
        <v>Otjiwarongo</v>
      </c>
      <c r="I927" s="174"/>
      <c r="J927" s="174" t="s">
        <v>376</v>
      </c>
      <c r="K927" s="174">
        <v>87</v>
      </c>
      <c r="L927" s="173">
        <f t="shared" si="88"/>
        <v>2.7</v>
      </c>
      <c r="M927" s="173">
        <f t="shared" si="89"/>
        <v>2.7</v>
      </c>
    </row>
    <row r="928" spans="1:13" hidden="1" x14ac:dyDescent="0.2">
      <c r="A928" s="135" t="s">
        <v>544</v>
      </c>
      <c r="B928" s="136">
        <v>44273</v>
      </c>
      <c r="C928" s="135" t="s">
        <v>545</v>
      </c>
      <c r="D928" s="251" t="s">
        <v>250</v>
      </c>
      <c r="E928" s="135" t="str">
        <f t="shared" si="84"/>
        <v>Elaine</v>
      </c>
      <c r="F928" s="135" t="str">
        <f t="shared" si="85"/>
        <v>Vorster</v>
      </c>
      <c r="G928" s="135" t="str">
        <f t="shared" si="86"/>
        <v>Ladies Senior</v>
      </c>
      <c r="H928" s="135" t="str">
        <f t="shared" si="87"/>
        <v>Henties Bay</v>
      </c>
      <c r="I928" s="174"/>
      <c r="J928" s="172" t="s">
        <v>377</v>
      </c>
      <c r="K928" s="174">
        <v>86</v>
      </c>
      <c r="L928" s="173">
        <f t="shared" si="88"/>
        <v>2.2000000000000002</v>
      </c>
      <c r="M928" s="173">
        <f t="shared" si="89"/>
        <v>2.2000000000000002</v>
      </c>
    </row>
    <row r="929" spans="1:13" hidden="1" x14ac:dyDescent="0.2">
      <c r="A929" s="135" t="s">
        <v>573</v>
      </c>
      <c r="B929" s="136">
        <v>44275</v>
      </c>
      <c r="C929" s="135" t="s">
        <v>574</v>
      </c>
      <c r="D929" s="251" t="s">
        <v>254</v>
      </c>
      <c r="E929" s="135" t="str">
        <f t="shared" si="84"/>
        <v>Louis</v>
      </c>
      <c r="F929" s="135" t="str">
        <f t="shared" si="85"/>
        <v>Fenaux</v>
      </c>
      <c r="G929" s="135" t="str">
        <f t="shared" si="86"/>
        <v>Men Seniors</v>
      </c>
      <c r="H929" s="135" t="str">
        <f t="shared" si="87"/>
        <v>Henties Bay</v>
      </c>
      <c r="I929" s="174"/>
      <c r="J929" s="172" t="s">
        <v>403</v>
      </c>
      <c r="K929" s="174">
        <v>55</v>
      </c>
      <c r="L929" s="173">
        <f t="shared" si="88"/>
        <v>2.7</v>
      </c>
      <c r="M929" s="173">
        <f t="shared" si="89"/>
        <v>2.7</v>
      </c>
    </row>
    <row r="930" spans="1:13" ht="13.5" hidden="1" customHeight="1" x14ac:dyDescent="0.25">
      <c r="A930" s="135" t="s">
        <v>544</v>
      </c>
      <c r="B930" s="136">
        <v>44273</v>
      </c>
      <c r="C930" s="135" t="s">
        <v>545</v>
      </c>
      <c r="D930" s="272" t="s">
        <v>251</v>
      </c>
      <c r="E930" s="135" t="str">
        <f t="shared" si="84"/>
        <v>Chris Junior</v>
      </c>
      <c r="F930" s="135" t="str">
        <f t="shared" si="85"/>
        <v>Orffer</v>
      </c>
      <c r="G930" s="135" t="str">
        <f t="shared" si="86"/>
        <v>Men Seniors</v>
      </c>
      <c r="H930" s="135" t="str">
        <f t="shared" si="87"/>
        <v>Penguin</v>
      </c>
      <c r="I930" s="174"/>
      <c r="J930" s="172" t="s">
        <v>377</v>
      </c>
      <c r="K930" s="174">
        <v>90</v>
      </c>
      <c r="L930" s="173">
        <f t="shared" si="88"/>
        <v>2.6</v>
      </c>
      <c r="M930" s="173">
        <f t="shared" si="89"/>
        <v>2.6</v>
      </c>
    </row>
    <row r="931" spans="1:13" hidden="1" x14ac:dyDescent="0.2">
      <c r="A931" s="135" t="s">
        <v>544</v>
      </c>
      <c r="B931" s="136">
        <v>44273</v>
      </c>
      <c r="C931" s="135" t="s">
        <v>545</v>
      </c>
      <c r="D931" s="273" t="s">
        <v>475</v>
      </c>
      <c r="E931" s="135" t="str">
        <f t="shared" si="84"/>
        <v>Ryno</v>
      </c>
      <c r="F931" s="135" t="str">
        <f t="shared" si="85"/>
        <v>Enslin</v>
      </c>
      <c r="G931" s="135" t="str">
        <f t="shared" si="86"/>
        <v>Men Seniors</v>
      </c>
      <c r="H931" s="135" t="str">
        <f t="shared" si="87"/>
        <v>Namib Park</v>
      </c>
      <c r="I931" s="174"/>
      <c r="J931" s="172" t="s">
        <v>376</v>
      </c>
      <c r="K931" s="174">
        <v>86</v>
      </c>
      <c r="L931" s="173">
        <f t="shared" si="88"/>
        <v>2.6</v>
      </c>
      <c r="M931" s="173">
        <f t="shared" si="89"/>
        <v>2.6</v>
      </c>
    </row>
    <row r="932" spans="1:13" hidden="1" x14ac:dyDescent="0.2">
      <c r="A932" s="135" t="s">
        <v>573</v>
      </c>
      <c r="B932" s="136">
        <v>44275</v>
      </c>
      <c r="C932" s="135" t="s">
        <v>574</v>
      </c>
      <c r="D932" s="251" t="s">
        <v>323</v>
      </c>
      <c r="E932" s="135" t="str">
        <f t="shared" si="84"/>
        <v>Lourens</v>
      </c>
      <c r="F932" s="135" t="str">
        <f t="shared" si="85"/>
        <v>Fourie</v>
      </c>
      <c r="G932" s="135" t="str">
        <f t="shared" si="86"/>
        <v>Men Seniors</v>
      </c>
      <c r="H932" s="135" t="str">
        <f t="shared" si="87"/>
        <v>Henties Bay</v>
      </c>
      <c r="I932" s="174"/>
      <c r="J932" s="172" t="s">
        <v>376</v>
      </c>
      <c r="K932" s="174">
        <v>86</v>
      </c>
      <c r="L932" s="173">
        <f t="shared" si="88"/>
        <v>2.6</v>
      </c>
      <c r="M932" s="173">
        <f t="shared" si="89"/>
        <v>2.6</v>
      </c>
    </row>
    <row r="933" spans="1:13" hidden="1" x14ac:dyDescent="0.2">
      <c r="A933" s="135" t="s">
        <v>544</v>
      </c>
      <c r="B933" s="136">
        <v>44273</v>
      </c>
      <c r="C933" s="135" t="s">
        <v>545</v>
      </c>
      <c r="D933" s="273" t="s">
        <v>463</v>
      </c>
      <c r="E933" s="135" t="str">
        <f t="shared" si="84"/>
        <v>Johan</v>
      </c>
      <c r="F933" s="135" t="str">
        <f t="shared" si="85"/>
        <v>Van Niekerk</v>
      </c>
      <c r="G933" s="135" t="str">
        <f t="shared" si="86"/>
        <v>Men Seniors</v>
      </c>
      <c r="H933" s="135" t="str">
        <f t="shared" si="87"/>
        <v>Namib Park</v>
      </c>
      <c r="I933" s="174"/>
      <c r="J933" s="172" t="s">
        <v>8</v>
      </c>
      <c r="K933" s="174">
        <v>68</v>
      </c>
      <c r="L933" s="173">
        <f t="shared" si="88"/>
        <v>2.5</v>
      </c>
      <c r="M933" s="173">
        <f t="shared" si="89"/>
        <v>2.5</v>
      </c>
    </row>
    <row r="934" spans="1:13" ht="13.5" customHeight="1" x14ac:dyDescent="0.2">
      <c r="A934" s="135" t="s">
        <v>573</v>
      </c>
      <c r="B934" s="136">
        <v>44275</v>
      </c>
      <c r="C934" s="135" t="s">
        <v>574</v>
      </c>
      <c r="D934" s="251" t="s">
        <v>235</v>
      </c>
      <c r="E934" s="135" t="str">
        <f t="shared" si="84"/>
        <v xml:space="preserve">Joe </v>
      </c>
      <c r="F934" s="135" t="str">
        <f t="shared" si="85"/>
        <v>Herrman</v>
      </c>
      <c r="G934" s="135" t="str">
        <f t="shared" si="86"/>
        <v>Men Seniors</v>
      </c>
      <c r="H934" s="135" t="str">
        <f t="shared" si="87"/>
        <v>Orca Angling Club</v>
      </c>
      <c r="I934" s="174" t="s">
        <v>22</v>
      </c>
      <c r="J934" s="172"/>
      <c r="K934" s="174">
        <v>50</v>
      </c>
      <c r="L934" s="173">
        <f t="shared" si="88"/>
        <v>1.7</v>
      </c>
      <c r="M934" s="173">
        <f t="shared" si="89"/>
        <v>1.7</v>
      </c>
    </row>
    <row r="935" spans="1:13" hidden="1" x14ac:dyDescent="0.2">
      <c r="A935" s="135" t="s">
        <v>544</v>
      </c>
      <c r="B935" s="136">
        <v>44273</v>
      </c>
      <c r="C935" s="135" t="s">
        <v>545</v>
      </c>
      <c r="D935" s="251" t="s">
        <v>331</v>
      </c>
      <c r="E935" s="135" t="str">
        <f t="shared" si="84"/>
        <v>Flippie</v>
      </c>
      <c r="F935" s="135" t="str">
        <f t="shared" si="85"/>
        <v>Scheepers</v>
      </c>
      <c r="G935" s="135" t="str">
        <f t="shared" si="86"/>
        <v>Men Seniors</v>
      </c>
      <c r="H935" s="135" t="str">
        <f t="shared" si="87"/>
        <v>Walvis Bay</v>
      </c>
      <c r="I935" s="174"/>
      <c r="J935" s="172" t="s">
        <v>8</v>
      </c>
      <c r="K935" s="174">
        <v>68</v>
      </c>
      <c r="L935" s="173">
        <f t="shared" si="88"/>
        <v>2.5</v>
      </c>
      <c r="M935" s="173">
        <f t="shared" si="89"/>
        <v>2.5</v>
      </c>
    </row>
    <row r="936" spans="1:13" hidden="1" x14ac:dyDescent="0.2">
      <c r="A936" s="135" t="s">
        <v>573</v>
      </c>
      <c r="B936" s="136">
        <v>44275</v>
      </c>
      <c r="C936" s="135" t="s">
        <v>574</v>
      </c>
      <c r="D936" s="251" t="s">
        <v>557</v>
      </c>
      <c r="E936" s="135" t="str">
        <f t="shared" si="84"/>
        <v>Marina</v>
      </c>
      <c r="F936" s="135" t="str">
        <f t="shared" si="85"/>
        <v>Kruger</v>
      </c>
      <c r="G936" s="135" t="str">
        <f t="shared" si="86"/>
        <v>Ladies Senior</v>
      </c>
      <c r="H936" s="135" t="str">
        <f t="shared" si="87"/>
        <v>Benguella</v>
      </c>
      <c r="I936" s="174"/>
      <c r="J936" s="172" t="s">
        <v>20</v>
      </c>
      <c r="K936" s="174">
        <v>85</v>
      </c>
      <c r="L936" s="173">
        <f t="shared" si="88"/>
        <v>2.2000000000000002</v>
      </c>
      <c r="M936" s="173">
        <f t="shared" si="89"/>
        <v>2.2000000000000002</v>
      </c>
    </row>
    <row r="937" spans="1:13" hidden="1" x14ac:dyDescent="0.2">
      <c r="A937" s="135" t="s">
        <v>571</v>
      </c>
      <c r="B937" s="136">
        <v>44274</v>
      </c>
      <c r="C937" s="135" t="s">
        <v>572</v>
      </c>
      <c r="D937" s="251" t="s">
        <v>209</v>
      </c>
      <c r="E937" s="135" t="str">
        <f t="shared" si="84"/>
        <v>Roger</v>
      </c>
      <c r="F937" s="135" t="str">
        <f t="shared" si="85"/>
        <v>Boon</v>
      </c>
      <c r="G937" s="135" t="str">
        <f t="shared" si="86"/>
        <v>Men Seniors</v>
      </c>
      <c r="H937" s="135" t="str">
        <f t="shared" si="87"/>
        <v>Namib Park</v>
      </c>
      <c r="I937" s="174"/>
      <c r="J937" s="172" t="s">
        <v>377</v>
      </c>
      <c r="K937" s="174">
        <v>89</v>
      </c>
      <c r="L937" s="173">
        <f t="shared" si="88"/>
        <v>2.5</v>
      </c>
      <c r="M937" s="173">
        <f t="shared" si="89"/>
        <v>2.5</v>
      </c>
    </row>
    <row r="938" spans="1:13" hidden="1" x14ac:dyDescent="0.2">
      <c r="A938" s="135" t="s">
        <v>571</v>
      </c>
      <c r="B938" s="136">
        <v>44274</v>
      </c>
      <c r="C938" s="135" t="s">
        <v>572</v>
      </c>
      <c r="D938" s="251" t="s">
        <v>235</v>
      </c>
      <c r="E938" s="135" t="str">
        <f t="shared" si="84"/>
        <v xml:space="preserve">Joe </v>
      </c>
      <c r="F938" s="135" t="str">
        <f t="shared" si="85"/>
        <v>Herrman</v>
      </c>
      <c r="G938" s="135" t="str">
        <f t="shared" si="86"/>
        <v>Men Seniors</v>
      </c>
      <c r="H938" s="135" t="str">
        <f t="shared" si="87"/>
        <v>Orca Angling Club</v>
      </c>
      <c r="I938" s="174"/>
      <c r="J938" s="174" t="s">
        <v>377</v>
      </c>
      <c r="K938" s="174">
        <v>89</v>
      </c>
      <c r="L938" s="173">
        <f t="shared" si="88"/>
        <v>2.5</v>
      </c>
      <c r="M938" s="173">
        <f t="shared" si="89"/>
        <v>2.5</v>
      </c>
    </row>
    <row r="939" spans="1:13" hidden="1" x14ac:dyDescent="0.2">
      <c r="A939" s="135" t="s">
        <v>544</v>
      </c>
      <c r="B939" s="136">
        <v>44273</v>
      </c>
      <c r="C939" s="135" t="s">
        <v>545</v>
      </c>
      <c r="D939" s="251" t="s">
        <v>233</v>
      </c>
      <c r="E939" s="135" t="str">
        <f t="shared" si="84"/>
        <v>Dian</v>
      </c>
      <c r="F939" s="135" t="str">
        <f t="shared" si="85"/>
        <v>Neethling</v>
      </c>
      <c r="G939" s="135" t="str">
        <f t="shared" si="86"/>
        <v>Men U/21</v>
      </c>
      <c r="H939" s="135" t="str">
        <f t="shared" si="87"/>
        <v>Walvis Bay</v>
      </c>
      <c r="I939" s="174"/>
      <c r="J939" s="172" t="s">
        <v>377</v>
      </c>
      <c r="K939" s="174">
        <v>92</v>
      </c>
      <c r="L939" s="173">
        <f t="shared" si="88"/>
        <v>2.8</v>
      </c>
      <c r="M939" s="173">
        <f t="shared" si="89"/>
        <v>2.8</v>
      </c>
    </row>
    <row r="940" spans="1:13" hidden="1" x14ac:dyDescent="0.2">
      <c r="A940" s="135" t="s">
        <v>571</v>
      </c>
      <c r="B940" s="136">
        <v>44274</v>
      </c>
      <c r="C940" s="135" t="s">
        <v>572</v>
      </c>
      <c r="D940" s="251" t="s">
        <v>303</v>
      </c>
      <c r="E940" s="135" t="str">
        <f t="shared" si="84"/>
        <v>Johan</v>
      </c>
      <c r="F940" s="135" t="str">
        <f t="shared" si="85"/>
        <v>Burger</v>
      </c>
      <c r="G940" s="135" t="str">
        <f t="shared" si="86"/>
        <v>Men Seniors</v>
      </c>
      <c r="H940" s="135" t="str">
        <f t="shared" si="87"/>
        <v>Henties Bay</v>
      </c>
      <c r="I940" s="174"/>
      <c r="J940" s="174" t="s">
        <v>377</v>
      </c>
      <c r="K940" s="174">
        <v>89</v>
      </c>
      <c r="L940" s="173">
        <f t="shared" si="88"/>
        <v>2.5</v>
      </c>
      <c r="M940" s="173">
        <f t="shared" si="89"/>
        <v>2.5</v>
      </c>
    </row>
    <row r="941" spans="1:13" hidden="1" x14ac:dyDescent="0.2">
      <c r="A941" s="135" t="s">
        <v>573</v>
      </c>
      <c r="B941" s="136">
        <v>44275</v>
      </c>
      <c r="C941" s="135" t="s">
        <v>574</v>
      </c>
      <c r="D941" s="251" t="s">
        <v>283</v>
      </c>
      <c r="E941" s="135" t="str">
        <f t="shared" si="84"/>
        <v>Rudi</v>
      </c>
      <c r="F941" s="135" t="str">
        <f t="shared" si="85"/>
        <v>Swartz</v>
      </c>
      <c r="G941" s="135" t="str">
        <f t="shared" si="86"/>
        <v>Men Seniors</v>
      </c>
      <c r="H941" s="135" t="str">
        <f t="shared" si="87"/>
        <v>Mako</v>
      </c>
      <c r="I941" s="174"/>
      <c r="J941" s="174" t="s">
        <v>354</v>
      </c>
      <c r="K941" s="174">
        <v>52</v>
      </c>
      <c r="L941" s="173">
        <f t="shared" si="88"/>
        <v>2.5</v>
      </c>
      <c r="M941" s="173">
        <f t="shared" si="89"/>
        <v>2.5</v>
      </c>
    </row>
    <row r="942" spans="1:13" hidden="1" x14ac:dyDescent="0.2">
      <c r="A942" s="135" t="s">
        <v>544</v>
      </c>
      <c r="B942" s="136">
        <v>44273</v>
      </c>
      <c r="C942" s="135" t="s">
        <v>545</v>
      </c>
      <c r="D942" s="273" t="s">
        <v>207</v>
      </c>
      <c r="E942" s="135" t="str">
        <f t="shared" si="84"/>
        <v>Andre</v>
      </c>
      <c r="F942" s="135" t="str">
        <f t="shared" si="85"/>
        <v>Coetzee</v>
      </c>
      <c r="G942" s="135" t="str">
        <f t="shared" si="86"/>
        <v>Men Seniors</v>
      </c>
      <c r="H942" s="135" t="str">
        <f t="shared" si="87"/>
        <v>Namib Park</v>
      </c>
      <c r="I942" s="174"/>
      <c r="J942" s="174" t="s">
        <v>376</v>
      </c>
      <c r="K942" s="174">
        <v>85</v>
      </c>
      <c r="L942" s="173">
        <f t="shared" si="88"/>
        <v>2.5</v>
      </c>
      <c r="M942" s="173">
        <f t="shared" si="89"/>
        <v>2.5</v>
      </c>
    </row>
    <row r="943" spans="1:13" ht="13.5" hidden="1" customHeight="1" x14ac:dyDescent="0.25">
      <c r="A943" s="135" t="s">
        <v>544</v>
      </c>
      <c r="B943" s="136">
        <v>44273</v>
      </c>
      <c r="C943" s="135" t="s">
        <v>545</v>
      </c>
      <c r="D943" s="272" t="s">
        <v>457</v>
      </c>
      <c r="E943" s="135" t="str">
        <f t="shared" si="84"/>
        <v>Wallace</v>
      </c>
      <c r="F943" s="135" t="str">
        <f t="shared" si="85"/>
        <v>Shepperson</v>
      </c>
      <c r="G943" s="135" t="str">
        <f t="shared" si="86"/>
        <v>Men Seniors</v>
      </c>
      <c r="H943" s="135" t="str">
        <f t="shared" si="87"/>
        <v>Steenbras</v>
      </c>
      <c r="I943" s="174"/>
      <c r="J943" s="174" t="s">
        <v>376</v>
      </c>
      <c r="K943" s="174">
        <v>85</v>
      </c>
      <c r="L943" s="173">
        <f t="shared" si="88"/>
        <v>2.5</v>
      </c>
      <c r="M943" s="173">
        <f t="shared" si="89"/>
        <v>2.5</v>
      </c>
    </row>
    <row r="944" spans="1:13" hidden="1" x14ac:dyDescent="0.2">
      <c r="A944" s="135" t="s">
        <v>571</v>
      </c>
      <c r="B944" s="136">
        <v>44274</v>
      </c>
      <c r="C944" s="135" t="s">
        <v>572</v>
      </c>
      <c r="D944" s="251" t="s">
        <v>566</v>
      </c>
      <c r="E944" s="135" t="str">
        <f t="shared" si="84"/>
        <v>Corne</v>
      </c>
      <c r="F944" s="135" t="str">
        <f t="shared" si="85"/>
        <v>Van Niekerk</v>
      </c>
      <c r="G944" s="135" t="str">
        <f t="shared" si="86"/>
        <v>Men Seniors</v>
      </c>
      <c r="H944" s="135" t="str">
        <f t="shared" si="87"/>
        <v>Penguin</v>
      </c>
      <c r="I944" s="174"/>
      <c r="J944" s="174" t="s">
        <v>376</v>
      </c>
      <c r="K944" s="174">
        <v>85</v>
      </c>
      <c r="L944" s="173">
        <f t="shared" si="88"/>
        <v>2.5</v>
      </c>
      <c r="M944" s="173">
        <f t="shared" si="89"/>
        <v>2.5</v>
      </c>
    </row>
    <row r="945" spans="1:13" hidden="1" x14ac:dyDescent="0.2">
      <c r="A945" s="135" t="s">
        <v>573</v>
      </c>
      <c r="B945" s="136">
        <v>44275</v>
      </c>
      <c r="C945" s="135" t="s">
        <v>574</v>
      </c>
      <c r="D945" s="251" t="s">
        <v>261</v>
      </c>
      <c r="E945" s="135" t="str">
        <f t="shared" si="84"/>
        <v>Heiko</v>
      </c>
      <c r="F945" s="135" t="str">
        <f t="shared" si="85"/>
        <v>Doll</v>
      </c>
      <c r="G945" s="135" t="str">
        <f t="shared" si="86"/>
        <v>Men Seniors</v>
      </c>
      <c r="H945" s="135" t="str">
        <f t="shared" si="87"/>
        <v>Okahandja</v>
      </c>
      <c r="I945" s="174"/>
      <c r="J945" s="174" t="s">
        <v>376</v>
      </c>
      <c r="K945" s="174">
        <v>85</v>
      </c>
      <c r="L945" s="173">
        <f t="shared" si="88"/>
        <v>2.5</v>
      </c>
      <c r="M945" s="173">
        <f t="shared" si="89"/>
        <v>2.5</v>
      </c>
    </row>
    <row r="946" spans="1:13" hidden="1" x14ac:dyDescent="0.2">
      <c r="A946" s="135" t="s">
        <v>573</v>
      </c>
      <c r="B946" s="136">
        <v>44275</v>
      </c>
      <c r="C946" s="135" t="s">
        <v>574</v>
      </c>
      <c r="D946" s="251" t="s">
        <v>480</v>
      </c>
      <c r="E946" s="135" t="str">
        <f t="shared" si="84"/>
        <v>Andre</v>
      </c>
      <c r="F946" s="135" t="str">
        <f t="shared" si="85"/>
        <v>Bezuidehout</v>
      </c>
      <c r="G946" s="135" t="str">
        <f t="shared" si="86"/>
        <v>Men Seniors</v>
      </c>
      <c r="H946" s="135" t="str">
        <f t="shared" si="87"/>
        <v>Walvis Bay</v>
      </c>
      <c r="I946" s="174"/>
      <c r="J946" s="172" t="s">
        <v>376</v>
      </c>
      <c r="K946" s="174">
        <v>85</v>
      </c>
      <c r="L946" s="173">
        <f t="shared" si="88"/>
        <v>2.5</v>
      </c>
      <c r="M946" s="173">
        <f t="shared" si="89"/>
        <v>2.5</v>
      </c>
    </row>
    <row r="947" spans="1:13" hidden="1" x14ac:dyDescent="0.2">
      <c r="A947" s="135" t="s">
        <v>573</v>
      </c>
      <c r="B947" s="136">
        <v>44275</v>
      </c>
      <c r="C947" s="135" t="s">
        <v>574</v>
      </c>
      <c r="D947" s="251" t="s">
        <v>219</v>
      </c>
      <c r="E947" s="135" t="str">
        <f t="shared" si="84"/>
        <v>Leon</v>
      </c>
      <c r="F947" s="135" t="str">
        <f t="shared" si="85"/>
        <v>Krauze</v>
      </c>
      <c r="G947" s="135" t="str">
        <f t="shared" si="86"/>
        <v>Men Seniors</v>
      </c>
      <c r="H947" s="135" t="str">
        <f t="shared" si="87"/>
        <v>Henties Bay</v>
      </c>
      <c r="I947" s="174"/>
      <c r="J947" s="174" t="s">
        <v>376</v>
      </c>
      <c r="K947" s="174">
        <v>85</v>
      </c>
      <c r="L947" s="173">
        <f t="shared" si="88"/>
        <v>2.5</v>
      </c>
      <c r="M947" s="173">
        <f t="shared" si="89"/>
        <v>2.5</v>
      </c>
    </row>
    <row r="948" spans="1:13" ht="13.5" hidden="1" customHeight="1" x14ac:dyDescent="0.25">
      <c r="A948" s="135" t="s">
        <v>544</v>
      </c>
      <c r="B948" s="136">
        <v>44273</v>
      </c>
      <c r="C948" s="135" t="s">
        <v>545</v>
      </c>
      <c r="D948" s="272" t="s">
        <v>253</v>
      </c>
      <c r="E948" s="135" t="str">
        <f t="shared" si="84"/>
        <v>Michael</v>
      </c>
      <c r="F948" s="135" t="str">
        <f t="shared" si="85"/>
        <v>Durant</v>
      </c>
      <c r="G948" s="135" t="str">
        <f t="shared" si="86"/>
        <v>Men Seniors</v>
      </c>
      <c r="H948" s="135" t="str">
        <f t="shared" si="87"/>
        <v>Steenbras</v>
      </c>
      <c r="I948" s="174"/>
      <c r="J948" s="172" t="s">
        <v>377</v>
      </c>
      <c r="K948" s="174">
        <v>88</v>
      </c>
      <c r="L948" s="173">
        <f t="shared" si="88"/>
        <v>2.4</v>
      </c>
      <c r="M948" s="173">
        <f t="shared" si="89"/>
        <v>2.4</v>
      </c>
    </row>
    <row r="949" spans="1:13" hidden="1" x14ac:dyDescent="0.2">
      <c r="A949" s="135" t="s">
        <v>544</v>
      </c>
      <c r="B949" s="136">
        <v>44273</v>
      </c>
      <c r="C949" s="135" t="s">
        <v>545</v>
      </c>
      <c r="D949" s="251" t="s">
        <v>331</v>
      </c>
      <c r="E949" s="135" t="str">
        <f t="shared" si="84"/>
        <v>Flippie</v>
      </c>
      <c r="F949" s="135" t="str">
        <f t="shared" si="85"/>
        <v>Scheepers</v>
      </c>
      <c r="G949" s="135" t="str">
        <f t="shared" si="86"/>
        <v>Men Seniors</v>
      </c>
      <c r="H949" s="135" t="str">
        <f t="shared" si="87"/>
        <v>Walvis Bay</v>
      </c>
      <c r="I949" s="174"/>
      <c r="J949" s="172" t="s">
        <v>8</v>
      </c>
      <c r="K949" s="174">
        <v>67</v>
      </c>
      <c r="L949" s="173">
        <f t="shared" si="88"/>
        <v>2.4</v>
      </c>
      <c r="M949" s="173">
        <f t="shared" si="89"/>
        <v>2.4</v>
      </c>
    </row>
    <row r="950" spans="1:13" ht="13.5" hidden="1" customHeight="1" x14ac:dyDescent="0.25">
      <c r="A950" s="135" t="s">
        <v>544</v>
      </c>
      <c r="B950" s="136">
        <v>44273</v>
      </c>
      <c r="C950" s="135" t="s">
        <v>545</v>
      </c>
      <c r="D950" s="272" t="s">
        <v>450</v>
      </c>
      <c r="E950" s="135" t="str">
        <f t="shared" si="84"/>
        <v>Maryna</v>
      </c>
      <c r="F950" s="135" t="str">
        <f t="shared" si="85"/>
        <v>Viljoen</v>
      </c>
      <c r="G950" s="135" t="str">
        <f t="shared" si="86"/>
        <v>Ladies Senior</v>
      </c>
      <c r="H950" s="135" t="str">
        <f t="shared" si="87"/>
        <v>Steenbras</v>
      </c>
      <c r="I950" s="174"/>
      <c r="J950" s="172" t="s">
        <v>376</v>
      </c>
      <c r="K950" s="174">
        <v>80</v>
      </c>
      <c r="L950" s="173">
        <f t="shared" si="88"/>
        <v>2</v>
      </c>
      <c r="M950" s="173">
        <f t="shared" si="89"/>
        <v>2</v>
      </c>
    </row>
    <row r="951" spans="1:13" hidden="1" x14ac:dyDescent="0.2">
      <c r="A951" s="135" t="s">
        <v>571</v>
      </c>
      <c r="B951" s="136">
        <v>44274</v>
      </c>
      <c r="C951" s="135" t="s">
        <v>572</v>
      </c>
      <c r="D951" s="251" t="s">
        <v>245</v>
      </c>
      <c r="E951" s="135" t="str">
        <f t="shared" si="84"/>
        <v>Stephan</v>
      </c>
      <c r="F951" s="135" t="str">
        <f t="shared" si="85"/>
        <v>Swanepoel</v>
      </c>
      <c r="G951" s="135" t="str">
        <f t="shared" si="86"/>
        <v>Men Seniors</v>
      </c>
      <c r="H951" s="135" t="str">
        <f t="shared" si="87"/>
        <v>Namib Park</v>
      </c>
      <c r="I951" s="174"/>
      <c r="J951" s="172" t="s">
        <v>8</v>
      </c>
      <c r="K951" s="174">
        <v>67</v>
      </c>
      <c r="L951" s="173">
        <f t="shared" si="88"/>
        <v>2.4</v>
      </c>
      <c r="M951" s="173">
        <f t="shared" si="89"/>
        <v>2.4</v>
      </c>
    </row>
    <row r="952" spans="1:13" hidden="1" x14ac:dyDescent="0.2">
      <c r="A952" s="135" t="s">
        <v>573</v>
      </c>
      <c r="B952" s="136">
        <v>44275</v>
      </c>
      <c r="C952" s="135" t="s">
        <v>574</v>
      </c>
      <c r="D952" s="251" t="s">
        <v>269</v>
      </c>
      <c r="E952" s="135" t="str">
        <f t="shared" si="84"/>
        <v>Raymond</v>
      </c>
      <c r="F952" s="135" t="str">
        <f t="shared" si="85"/>
        <v>Duvenhage</v>
      </c>
      <c r="G952" s="135" t="str">
        <f t="shared" si="86"/>
        <v>Men Seniors</v>
      </c>
      <c r="H952" s="135" t="str">
        <f t="shared" si="87"/>
        <v>Walvis Bay</v>
      </c>
      <c r="I952" s="174"/>
      <c r="J952" s="172" t="s">
        <v>354</v>
      </c>
      <c r="K952" s="174">
        <v>51</v>
      </c>
      <c r="L952" s="173">
        <f t="shared" si="88"/>
        <v>2.4</v>
      </c>
      <c r="M952" s="173">
        <f t="shared" si="89"/>
        <v>2.4</v>
      </c>
    </row>
    <row r="953" spans="1:13" ht="13.5" hidden="1" customHeight="1" x14ac:dyDescent="0.25">
      <c r="A953" s="135" t="s">
        <v>544</v>
      </c>
      <c r="B953" s="136">
        <v>44273</v>
      </c>
      <c r="C953" s="135" t="s">
        <v>545</v>
      </c>
      <c r="D953" s="272" t="s">
        <v>318</v>
      </c>
      <c r="E953" s="135" t="str">
        <f t="shared" si="84"/>
        <v>Rinus</v>
      </c>
      <c r="F953" s="135" t="str">
        <f t="shared" si="85"/>
        <v>Van Der Westhuizen</v>
      </c>
      <c r="G953" s="135" t="str">
        <f t="shared" si="86"/>
        <v>Men Seniors</v>
      </c>
      <c r="H953" s="135" t="str">
        <f t="shared" si="87"/>
        <v>Otjiwarongo</v>
      </c>
      <c r="I953" s="174"/>
      <c r="J953" s="172" t="s">
        <v>376</v>
      </c>
      <c r="K953" s="174">
        <v>84</v>
      </c>
      <c r="L953" s="173">
        <f t="shared" si="88"/>
        <v>2.4</v>
      </c>
      <c r="M953" s="173">
        <f t="shared" si="89"/>
        <v>2.4</v>
      </c>
    </row>
    <row r="954" spans="1:13" hidden="1" x14ac:dyDescent="0.2">
      <c r="A954" s="135" t="s">
        <v>573</v>
      </c>
      <c r="B954" s="136">
        <v>44275</v>
      </c>
      <c r="C954" s="135" t="s">
        <v>574</v>
      </c>
      <c r="D954" s="251" t="s">
        <v>478</v>
      </c>
      <c r="E954" s="135" t="str">
        <f t="shared" si="84"/>
        <v>Adrian</v>
      </c>
      <c r="F954" s="135" t="str">
        <f t="shared" si="85"/>
        <v>Steenkamp</v>
      </c>
      <c r="G954" s="135" t="str">
        <f t="shared" si="86"/>
        <v>Men U/16</v>
      </c>
      <c r="H954" s="135" t="str">
        <f t="shared" si="87"/>
        <v>Benguella</v>
      </c>
      <c r="I954" s="174"/>
      <c r="J954" s="172" t="s">
        <v>376</v>
      </c>
      <c r="K954" s="174">
        <v>94</v>
      </c>
      <c r="L954" s="173">
        <f t="shared" si="88"/>
        <v>3.5</v>
      </c>
      <c r="M954" s="173">
        <f t="shared" si="89"/>
        <v>3.5</v>
      </c>
    </row>
    <row r="955" spans="1:13" hidden="1" x14ac:dyDescent="0.2">
      <c r="A955" s="135" t="s">
        <v>571</v>
      </c>
      <c r="B955" s="136">
        <v>44274</v>
      </c>
      <c r="C955" s="135" t="s">
        <v>572</v>
      </c>
      <c r="D955" s="251" t="s">
        <v>412</v>
      </c>
      <c r="E955" s="135" t="str">
        <f t="shared" si="84"/>
        <v>Johannes</v>
      </c>
      <c r="F955" s="135" t="str">
        <f t="shared" si="85"/>
        <v>Kotze</v>
      </c>
      <c r="G955" s="135" t="str">
        <f t="shared" si="86"/>
        <v>Men Seniors</v>
      </c>
      <c r="H955" s="135" t="str">
        <f t="shared" si="87"/>
        <v>Okahandja</v>
      </c>
      <c r="I955" s="174"/>
      <c r="J955" s="172" t="s">
        <v>376</v>
      </c>
      <c r="K955" s="174">
        <v>84</v>
      </c>
      <c r="L955" s="173">
        <f t="shared" si="88"/>
        <v>2.4</v>
      </c>
      <c r="M955" s="173">
        <f t="shared" si="89"/>
        <v>2.4</v>
      </c>
    </row>
    <row r="956" spans="1:13" hidden="1" x14ac:dyDescent="0.2">
      <c r="A956" s="135" t="s">
        <v>573</v>
      </c>
      <c r="B956" s="136">
        <v>44275</v>
      </c>
      <c r="C956" s="135" t="s">
        <v>574</v>
      </c>
      <c r="D956" s="251" t="s">
        <v>466</v>
      </c>
      <c r="E956" s="135" t="str">
        <f t="shared" si="84"/>
        <v>Danie</v>
      </c>
      <c r="F956" s="135" t="str">
        <f t="shared" si="85"/>
        <v>Van Wyk</v>
      </c>
      <c r="G956" s="135" t="str">
        <f t="shared" si="86"/>
        <v>Men Seniors</v>
      </c>
      <c r="H956" s="135" t="str">
        <f t="shared" si="87"/>
        <v>Okahandja</v>
      </c>
      <c r="I956" s="174"/>
      <c r="J956" s="172" t="s">
        <v>376</v>
      </c>
      <c r="K956" s="174">
        <v>84</v>
      </c>
      <c r="L956" s="173">
        <f t="shared" si="88"/>
        <v>2.4</v>
      </c>
      <c r="M956" s="173">
        <f t="shared" si="89"/>
        <v>2.4</v>
      </c>
    </row>
    <row r="957" spans="1:13" hidden="1" x14ac:dyDescent="0.2">
      <c r="A957" s="135" t="s">
        <v>573</v>
      </c>
      <c r="B957" s="136">
        <v>44275</v>
      </c>
      <c r="C957" s="135" t="s">
        <v>574</v>
      </c>
      <c r="D957" s="251" t="s">
        <v>466</v>
      </c>
      <c r="E957" s="135" t="str">
        <f t="shared" si="84"/>
        <v>Danie</v>
      </c>
      <c r="F957" s="135" t="str">
        <f t="shared" si="85"/>
        <v>Van Wyk</v>
      </c>
      <c r="G957" s="135" t="str">
        <f t="shared" si="86"/>
        <v>Men Seniors</v>
      </c>
      <c r="H957" s="135" t="str">
        <f t="shared" si="87"/>
        <v>Okahandja</v>
      </c>
      <c r="I957" s="174"/>
      <c r="J957" s="172" t="s">
        <v>376</v>
      </c>
      <c r="K957" s="174">
        <v>84</v>
      </c>
      <c r="L957" s="173">
        <f t="shared" si="88"/>
        <v>2.4</v>
      </c>
      <c r="M957" s="173">
        <f t="shared" si="89"/>
        <v>2.4</v>
      </c>
    </row>
    <row r="958" spans="1:13" hidden="1" x14ac:dyDescent="0.2">
      <c r="A958" s="135" t="s">
        <v>544</v>
      </c>
      <c r="B958" s="136">
        <v>44273</v>
      </c>
      <c r="C958" s="135" t="s">
        <v>545</v>
      </c>
      <c r="D958" s="251" t="s">
        <v>480</v>
      </c>
      <c r="E958" s="135" t="str">
        <f t="shared" si="84"/>
        <v>Andre</v>
      </c>
      <c r="F958" s="135" t="str">
        <f t="shared" si="85"/>
        <v>Bezuidehout</v>
      </c>
      <c r="G958" s="135" t="str">
        <f t="shared" si="86"/>
        <v>Men Seniors</v>
      </c>
      <c r="H958" s="135" t="str">
        <f t="shared" si="87"/>
        <v>Walvis Bay</v>
      </c>
      <c r="I958" s="174"/>
      <c r="J958" s="174" t="s">
        <v>392</v>
      </c>
      <c r="K958" s="174">
        <v>65</v>
      </c>
      <c r="L958" s="173">
        <f t="shared" si="88"/>
        <v>2.2999999999999998</v>
      </c>
      <c r="M958" s="173">
        <f t="shared" si="89"/>
        <v>2.2999999999999998</v>
      </c>
    </row>
    <row r="959" spans="1:13" hidden="1" x14ac:dyDescent="0.2">
      <c r="A959" s="135" t="s">
        <v>571</v>
      </c>
      <c r="B959" s="136">
        <v>44274</v>
      </c>
      <c r="C959" s="135" t="s">
        <v>572</v>
      </c>
      <c r="D959" s="251" t="s">
        <v>232</v>
      </c>
      <c r="E959" s="135" t="str">
        <f t="shared" si="84"/>
        <v>Tertius</v>
      </c>
      <c r="F959" s="135" t="str">
        <f t="shared" si="85"/>
        <v>Potgieter</v>
      </c>
      <c r="G959" s="135" t="str">
        <f t="shared" si="86"/>
        <v>Men Seniors</v>
      </c>
      <c r="H959" s="135" t="str">
        <f t="shared" si="87"/>
        <v>Seagull Angling Club Inland</v>
      </c>
      <c r="I959" s="174"/>
      <c r="J959" s="174" t="s">
        <v>377</v>
      </c>
      <c r="K959" s="174">
        <v>87</v>
      </c>
      <c r="L959" s="173">
        <f t="shared" si="88"/>
        <v>2.2999999999999998</v>
      </c>
      <c r="M959" s="173">
        <f t="shared" si="89"/>
        <v>2.2999999999999998</v>
      </c>
    </row>
    <row r="960" spans="1:13" x14ac:dyDescent="0.2">
      <c r="A960" s="135" t="s">
        <v>573</v>
      </c>
      <c r="B960" s="136">
        <v>44275</v>
      </c>
      <c r="C960" s="135" t="s">
        <v>574</v>
      </c>
      <c r="D960" s="251" t="s">
        <v>207</v>
      </c>
      <c r="E960" s="135" t="str">
        <f t="shared" si="84"/>
        <v>Andre</v>
      </c>
      <c r="F960" s="135" t="str">
        <f t="shared" si="85"/>
        <v>Coetzee</v>
      </c>
      <c r="G960" s="135" t="str">
        <f t="shared" si="86"/>
        <v>Men Seniors</v>
      </c>
      <c r="H960" s="135" t="str">
        <f t="shared" si="87"/>
        <v>Namib Park</v>
      </c>
      <c r="I960" s="174" t="s">
        <v>22</v>
      </c>
      <c r="J960" s="174"/>
      <c r="K960" s="174">
        <v>50</v>
      </c>
      <c r="L960" s="173">
        <f t="shared" si="88"/>
        <v>1.7</v>
      </c>
      <c r="M960" s="173">
        <f t="shared" si="89"/>
        <v>1.7</v>
      </c>
    </row>
    <row r="961" spans="1:13" hidden="1" x14ac:dyDescent="0.2">
      <c r="A961" s="135" t="s">
        <v>571</v>
      </c>
      <c r="B961" s="136">
        <v>44274</v>
      </c>
      <c r="C961" s="135" t="s">
        <v>572</v>
      </c>
      <c r="D961" s="251" t="s">
        <v>222</v>
      </c>
      <c r="E961" s="135" t="str">
        <f t="shared" si="84"/>
        <v>Alec</v>
      </c>
      <c r="F961" s="135" t="str">
        <f t="shared" si="85"/>
        <v>Landers</v>
      </c>
      <c r="G961" s="135" t="str">
        <f t="shared" si="86"/>
        <v>Men Seniors</v>
      </c>
      <c r="H961" s="135" t="str">
        <f t="shared" si="87"/>
        <v>Orca Angling Club</v>
      </c>
      <c r="I961" s="174"/>
      <c r="J961" s="172" t="s">
        <v>377</v>
      </c>
      <c r="K961" s="174">
        <v>87</v>
      </c>
      <c r="L961" s="173">
        <f t="shared" si="88"/>
        <v>2.2999999999999998</v>
      </c>
      <c r="M961" s="173">
        <f t="shared" si="89"/>
        <v>2.2999999999999998</v>
      </c>
    </row>
    <row r="962" spans="1:13" hidden="1" x14ac:dyDescent="0.2">
      <c r="A962" s="135" t="s">
        <v>573</v>
      </c>
      <c r="B962" s="136">
        <v>44275</v>
      </c>
      <c r="C962" s="135" t="s">
        <v>574</v>
      </c>
      <c r="D962" s="251" t="s">
        <v>255</v>
      </c>
      <c r="E962" s="135" t="str">
        <f t="shared" ref="E962:E1025" si="90">IF(D962="","",VLOOKUP(D962,Master,3,FALSE))</f>
        <v>Adri</v>
      </c>
      <c r="F962" s="135" t="str">
        <f t="shared" ref="F962:F1025" si="91">IF(D962="","",VLOOKUP(D962,Master,4,FALSE))</f>
        <v>Roets</v>
      </c>
      <c r="G962" s="135" t="str">
        <f t="shared" ref="G962:G1025" si="92">IF(D962="","",VLOOKUP(D962,Master,5,FALSE))</f>
        <v>Men Seniors</v>
      </c>
      <c r="H962" s="135" t="str">
        <f t="shared" ref="H962:H1025" si="93">IF(D962="","",VLOOKUP(D962,Master,2,FALSE))</f>
        <v>Atlantic Angling Club</v>
      </c>
      <c r="I962" s="174"/>
      <c r="J962" s="172" t="s">
        <v>377</v>
      </c>
      <c r="K962" s="174">
        <v>87</v>
      </c>
      <c r="L962" s="173">
        <f t="shared" ref="L962:L1025" si="94">IF(K962="","",IF(I962="",ROUND(HLOOKUP(J962,kgList,K962,FALSE),1),ROUND(HLOOKUP(I962,kgList,K962,FALSE),1)))</f>
        <v>2.2999999999999998</v>
      </c>
      <c r="M962" s="173">
        <f t="shared" ref="M962:M1025" si="95">IF(L962="","",IF(COUNTA(I962:J962)&gt;1,"Edible or Inedible",IF(COUNTA(I962)=1,L962*1,IF(COUNTA(J962)=1,L962*1,"ERROR"))))</f>
        <v>2.2999999999999998</v>
      </c>
    </row>
    <row r="963" spans="1:13" ht="13.5" hidden="1" customHeight="1" x14ac:dyDescent="0.2">
      <c r="A963" s="135" t="s">
        <v>573</v>
      </c>
      <c r="B963" s="136">
        <v>44275</v>
      </c>
      <c r="C963" s="135" t="s">
        <v>574</v>
      </c>
      <c r="D963" s="251" t="s">
        <v>234</v>
      </c>
      <c r="E963" s="135" t="str">
        <f t="shared" si="90"/>
        <v>Danie</v>
      </c>
      <c r="F963" s="135" t="str">
        <f t="shared" si="91"/>
        <v>Van Zyl</v>
      </c>
      <c r="G963" s="135" t="str">
        <f t="shared" si="92"/>
        <v>Men Seniors</v>
      </c>
      <c r="H963" s="135" t="str">
        <f t="shared" si="93"/>
        <v>Okahandja</v>
      </c>
      <c r="I963" s="174"/>
      <c r="J963" s="172" t="s">
        <v>8</v>
      </c>
      <c r="K963" s="174">
        <v>66</v>
      </c>
      <c r="L963" s="173">
        <f t="shared" si="94"/>
        <v>2.2999999999999998</v>
      </c>
      <c r="M963" s="173">
        <f t="shared" si="95"/>
        <v>2.2999999999999998</v>
      </c>
    </row>
    <row r="964" spans="1:13" hidden="1" x14ac:dyDescent="0.2">
      <c r="A964" s="135" t="s">
        <v>544</v>
      </c>
      <c r="B964" s="136">
        <v>44273</v>
      </c>
      <c r="C964" s="135" t="s">
        <v>545</v>
      </c>
      <c r="D964" s="273" t="s">
        <v>322</v>
      </c>
      <c r="E964" s="135" t="str">
        <f t="shared" si="90"/>
        <v>Karmen</v>
      </c>
      <c r="F964" s="135" t="str">
        <f t="shared" si="91"/>
        <v>Mynhardt</v>
      </c>
      <c r="G964" s="135" t="str">
        <f t="shared" si="92"/>
        <v>Ladies Senior</v>
      </c>
      <c r="H964" s="135" t="str">
        <f t="shared" si="93"/>
        <v>Atlantic Angling Club</v>
      </c>
      <c r="I964" s="174"/>
      <c r="J964" s="172" t="s">
        <v>376</v>
      </c>
      <c r="K964" s="174">
        <v>79</v>
      </c>
      <c r="L964" s="173">
        <f t="shared" si="94"/>
        <v>1.9</v>
      </c>
      <c r="M964" s="173">
        <f t="shared" si="95"/>
        <v>1.9</v>
      </c>
    </row>
    <row r="965" spans="1:13" hidden="1" x14ac:dyDescent="0.2">
      <c r="A965" s="135" t="s">
        <v>573</v>
      </c>
      <c r="B965" s="136">
        <v>44275</v>
      </c>
      <c r="C965" s="135" t="s">
        <v>574</v>
      </c>
      <c r="D965" s="251" t="s">
        <v>283</v>
      </c>
      <c r="E965" s="135" t="str">
        <f t="shared" si="90"/>
        <v>Rudi</v>
      </c>
      <c r="F965" s="135" t="str">
        <f t="shared" si="91"/>
        <v>Swartz</v>
      </c>
      <c r="G965" s="135" t="str">
        <f t="shared" si="92"/>
        <v>Men Seniors</v>
      </c>
      <c r="H965" s="135" t="str">
        <f t="shared" si="93"/>
        <v>Mako</v>
      </c>
      <c r="I965" s="174"/>
      <c r="J965" s="172" t="s">
        <v>377</v>
      </c>
      <c r="K965" s="174">
        <v>87</v>
      </c>
      <c r="L965" s="173">
        <f t="shared" si="94"/>
        <v>2.2999999999999998</v>
      </c>
      <c r="M965" s="173">
        <f t="shared" si="95"/>
        <v>2.2999999999999998</v>
      </c>
    </row>
    <row r="966" spans="1:13" hidden="1" x14ac:dyDescent="0.2">
      <c r="A966" s="135" t="s">
        <v>544</v>
      </c>
      <c r="B966" s="136">
        <v>44273</v>
      </c>
      <c r="C966" s="135" t="s">
        <v>545</v>
      </c>
      <c r="D966" s="273" t="s">
        <v>207</v>
      </c>
      <c r="E966" s="135" t="str">
        <f t="shared" si="90"/>
        <v>Andre</v>
      </c>
      <c r="F966" s="135" t="str">
        <f t="shared" si="91"/>
        <v>Coetzee</v>
      </c>
      <c r="G966" s="135" t="str">
        <f t="shared" si="92"/>
        <v>Men Seniors</v>
      </c>
      <c r="H966" s="135" t="str">
        <f t="shared" si="93"/>
        <v>Namib Park</v>
      </c>
      <c r="I966" s="174"/>
      <c r="J966" s="172" t="s">
        <v>376</v>
      </c>
      <c r="K966" s="174">
        <v>83</v>
      </c>
      <c r="L966" s="173">
        <f t="shared" si="94"/>
        <v>2.2999999999999998</v>
      </c>
      <c r="M966" s="173">
        <f t="shared" si="95"/>
        <v>2.2999999999999998</v>
      </c>
    </row>
    <row r="967" spans="1:13" hidden="1" x14ac:dyDescent="0.2">
      <c r="A967" s="135" t="s">
        <v>573</v>
      </c>
      <c r="B967" s="136">
        <v>44275</v>
      </c>
      <c r="C967" s="135" t="s">
        <v>574</v>
      </c>
      <c r="D967" s="251" t="s">
        <v>316</v>
      </c>
      <c r="E967" s="135" t="str">
        <f t="shared" si="90"/>
        <v>Tian</v>
      </c>
      <c r="F967" s="135" t="str">
        <f t="shared" si="91"/>
        <v>Mostert</v>
      </c>
      <c r="G967" s="135" t="str">
        <f t="shared" si="92"/>
        <v>Men Seniors</v>
      </c>
      <c r="H967" s="135" t="str">
        <f t="shared" si="93"/>
        <v>Seagull Angling Club Coastal</v>
      </c>
      <c r="I967" s="174"/>
      <c r="J967" s="172" t="s">
        <v>376</v>
      </c>
      <c r="K967" s="174">
        <v>83</v>
      </c>
      <c r="L967" s="173">
        <f t="shared" si="94"/>
        <v>2.2999999999999998</v>
      </c>
      <c r="M967" s="173">
        <f t="shared" si="95"/>
        <v>2.2999999999999998</v>
      </c>
    </row>
    <row r="968" spans="1:13" hidden="1" x14ac:dyDescent="0.2">
      <c r="A968" s="135" t="s">
        <v>544</v>
      </c>
      <c r="B968" s="136">
        <v>44273</v>
      </c>
      <c r="C968" s="135" t="s">
        <v>545</v>
      </c>
      <c r="D968" s="273" t="s">
        <v>207</v>
      </c>
      <c r="E968" s="135" t="str">
        <f t="shared" si="90"/>
        <v>Andre</v>
      </c>
      <c r="F968" s="135" t="str">
        <f t="shared" si="91"/>
        <v>Coetzee</v>
      </c>
      <c r="G968" s="135" t="str">
        <f t="shared" si="92"/>
        <v>Men Seniors</v>
      </c>
      <c r="H968" s="135" t="str">
        <f t="shared" si="93"/>
        <v>Namib Park</v>
      </c>
      <c r="I968" s="174"/>
      <c r="J968" s="174" t="s">
        <v>8</v>
      </c>
      <c r="K968" s="174">
        <v>65</v>
      </c>
      <c r="L968" s="173">
        <f t="shared" si="94"/>
        <v>2.2000000000000002</v>
      </c>
      <c r="M968" s="173">
        <f t="shared" si="95"/>
        <v>2.2000000000000002</v>
      </c>
    </row>
    <row r="969" spans="1:13" hidden="1" x14ac:dyDescent="0.2">
      <c r="A969" s="135" t="s">
        <v>544</v>
      </c>
      <c r="B969" s="136">
        <v>44273</v>
      </c>
      <c r="C969" s="135" t="s">
        <v>545</v>
      </c>
      <c r="D969" s="273" t="s">
        <v>207</v>
      </c>
      <c r="E969" s="135" t="str">
        <f t="shared" si="90"/>
        <v>Andre</v>
      </c>
      <c r="F969" s="135" t="str">
        <f t="shared" si="91"/>
        <v>Coetzee</v>
      </c>
      <c r="G969" s="135" t="str">
        <f t="shared" si="92"/>
        <v>Men Seniors</v>
      </c>
      <c r="H969" s="135" t="str">
        <f t="shared" si="93"/>
        <v>Namib Park</v>
      </c>
      <c r="I969" s="174"/>
      <c r="J969" s="174" t="s">
        <v>8</v>
      </c>
      <c r="K969" s="174">
        <v>65</v>
      </c>
      <c r="L969" s="173">
        <f t="shared" si="94"/>
        <v>2.2000000000000002</v>
      </c>
      <c r="M969" s="173">
        <f t="shared" si="95"/>
        <v>2.2000000000000002</v>
      </c>
    </row>
    <row r="970" spans="1:13" ht="13.5" hidden="1" customHeight="1" x14ac:dyDescent="0.2">
      <c r="A970" s="135" t="s">
        <v>571</v>
      </c>
      <c r="B970" s="136">
        <v>44274</v>
      </c>
      <c r="C970" s="135" t="s">
        <v>572</v>
      </c>
      <c r="D970" s="251" t="s">
        <v>257</v>
      </c>
      <c r="E970" s="135" t="str">
        <f t="shared" si="90"/>
        <v>Corne</v>
      </c>
      <c r="F970" s="135" t="str">
        <f t="shared" si="91"/>
        <v>Kruger</v>
      </c>
      <c r="G970" s="135" t="str">
        <f t="shared" si="92"/>
        <v>Men Seniors</v>
      </c>
      <c r="H970" s="135" t="str">
        <f t="shared" si="93"/>
        <v>Orca Angling Club</v>
      </c>
      <c r="I970" s="174"/>
      <c r="J970" s="172" t="s">
        <v>377</v>
      </c>
      <c r="K970" s="174">
        <v>86</v>
      </c>
      <c r="L970" s="173">
        <f t="shared" si="94"/>
        <v>2.2000000000000002</v>
      </c>
      <c r="M970" s="173">
        <f t="shared" si="95"/>
        <v>2.2000000000000002</v>
      </c>
    </row>
    <row r="971" spans="1:13" hidden="1" x14ac:dyDescent="0.2">
      <c r="A971" s="135" t="s">
        <v>573</v>
      </c>
      <c r="B971" s="136">
        <v>44275</v>
      </c>
      <c r="C971" s="135" t="s">
        <v>574</v>
      </c>
      <c r="D971" s="251" t="s">
        <v>261</v>
      </c>
      <c r="E971" s="135" t="str">
        <f t="shared" si="90"/>
        <v>Heiko</v>
      </c>
      <c r="F971" s="135" t="str">
        <f t="shared" si="91"/>
        <v>Doll</v>
      </c>
      <c r="G971" s="135" t="str">
        <f t="shared" si="92"/>
        <v>Men Seniors</v>
      </c>
      <c r="H971" s="135" t="str">
        <f t="shared" si="93"/>
        <v>Okahandja</v>
      </c>
      <c r="I971" s="174"/>
      <c r="J971" s="172" t="s">
        <v>377</v>
      </c>
      <c r="K971" s="174">
        <v>86</v>
      </c>
      <c r="L971" s="173">
        <f t="shared" si="94"/>
        <v>2.2000000000000002</v>
      </c>
      <c r="M971" s="173">
        <f t="shared" si="95"/>
        <v>2.2000000000000002</v>
      </c>
    </row>
    <row r="972" spans="1:13" hidden="1" x14ac:dyDescent="0.2">
      <c r="A972" s="135" t="s">
        <v>573</v>
      </c>
      <c r="B972" s="136">
        <v>44275</v>
      </c>
      <c r="C972" s="135" t="s">
        <v>574</v>
      </c>
      <c r="D972" s="251" t="s">
        <v>416</v>
      </c>
      <c r="E972" s="135" t="str">
        <f t="shared" si="90"/>
        <v>Nadine</v>
      </c>
      <c r="F972" s="135" t="str">
        <f t="shared" si="91"/>
        <v>Downing</v>
      </c>
      <c r="G972" s="135" t="str">
        <f t="shared" si="92"/>
        <v>Ladies Senior</v>
      </c>
      <c r="H972" s="135" t="str">
        <f t="shared" si="93"/>
        <v>Henties Bay</v>
      </c>
      <c r="I972" s="174"/>
      <c r="J972" s="172" t="s">
        <v>354</v>
      </c>
      <c r="K972" s="174">
        <v>47</v>
      </c>
      <c r="L972" s="173">
        <f t="shared" si="94"/>
        <v>1.8</v>
      </c>
      <c r="M972" s="173">
        <f t="shared" si="95"/>
        <v>1.8</v>
      </c>
    </row>
    <row r="973" spans="1:13" hidden="1" x14ac:dyDescent="0.2">
      <c r="A973" s="135" t="s">
        <v>573</v>
      </c>
      <c r="B973" s="136">
        <v>44275</v>
      </c>
      <c r="C973" s="135" t="s">
        <v>574</v>
      </c>
      <c r="D973" s="251" t="s">
        <v>477</v>
      </c>
      <c r="E973" s="135" t="str">
        <f t="shared" si="90"/>
        <v>Wenzel</v>
      </c>
      <c r="F973" s="135" t="str">
        <f t="shared" si="91"/>
        <v>Smal</v>
      </c>
      <c r="G973" s="135" t="str">
        <f t="shared" si="92"/>
        <v>Men Seniors</v>
      </c>
      <c r="H973" s="135" t="str">
        <f t="shared" si="93"/>
        <v>Welwitschia</v>
      </c>
      <c r="I973" s="174"/>
      <c r="J973" s="172" t="s">
        <v>20</v>
      </c>
      <c r="K973" s="174">
        <v>84</v>
      </c>
      <c r="L973" s="173">
        <f t="shared" si="94"/>
        <v>2.2000000000000002</v>
      </c>
      <c r="M973" s="173">
        <f t="shared" si="95"/>
        <v>2.2000000000000002</v>
      </c>
    </row>
    <row r="974" spans="1:13" hidden="1" x14ac:dyDescent="0.2">
      <c r="A974" s="135" t="s">
        <v>573</v>
      </c>
      <c r="B974" s="136">
        <v>44275</v>
      </c>
      <c r="C974" s="135" t="s">
        <v>574</v>
      </c>
      <c r="D974" s="251" t="s">
        <v>246</v>
      </c>
      <c r="E974" s="135" t="str">
        <f t="shared" si="90"/>
        <v>Coennie</v>
      </c>
      <c r="F974" s="135" t="str">
        <f t="shared" si="91"/>
        <v>Steyn</v>
      </c>
      <c r="G974" s="135" t="str">
        <f t="shared" si="92"/>
        <v>Men Seniors</v>
      </c>
      <c r="H974" s="135" t="str">
        <f t="shared" si="93"/>
        <v>Namib Park</v>
      </c>
      <c r="I974" s="174"/>
      <c r="J974" s="174" t="s">
        <v>376</v>
      </c>
      <c r="K974" s="174">
        <v>82</v>
      </c>
      <c r="L974" s="173">
        <f t="shared" si="94"/>
        <v>2.2000000000000002</v>
      </c>
      <c r="M974" s="173">
        <f t="shared" si="95"/>
        <v>2.2000000000000002</v>
      </c>
    </row>
    <row r="975" spans="1:13" hidden="1" x14ac:dyDescent="0.2">
      <c r="A975" s="135" t="s">
        <v>573</v>
      </c>
      <c r="B975" s="136">
        <v>44275</v>
      </c>
      <c r="C975" s="135" t="s">
        <v>574</v>
      </c>
      <c r="D975" s="251" t="s">
        <v>214</v>
      </c>
      <c r="E975" s="135" t="str">
        <f t="shared" si="90"/>
        <v>Andrew</v>
      </c>
      <c r="F975" s="135" t="str">
        <f t="shared" si="91"/>
        <v>Van Der Westhuizen</v>
      </c>
      <c r="G975" s="135" t="str">
        <f t="shared" si="92"/>
        <v>Men Seniors</v>
      </c>
      <c r="H975" s="135" t="str">
        <f t="shared" si="93"/>
        <v>Mako</v>
      </c>
      <c r="I975" s="174"/>
      <c r="J975" s="172" t="s">
        <v>403</v>
      </c>
      <c r="K975" s="174">
        <v>50</v>
      </c>
      <c r="L975" s="173">
        <f t="shared" si="94"/>
        <v>2.1</v>
      </c>
      <c r="M975" s="173">
        <f t="shared" si="95"/>
        <v>2.1</v>
      </c>
    </row>
    <row r="976" spans="1:13" hidden="1" x14ac:dyDescent="0.2">
      <c r="A976" s="135" t="s">
        <v>544</v>
      </c>
      <c r="B976" s="136">
        <v>44273</v>
      </c>
      <c r="C976" s="135" t="s">
        <v>545</v>
      </c>
      <c r="D976" s="251" t="s">
        <v>431</v>
      </c>
      <c r="E976" s="135" t="str">
        <f t="shared" si="90"/>
        <v>Tiaan</v>
      </c>
      <c r="F976" s="135" t="str">
        <f t="shared" si="91"/>
        <v>Fourie</v>
      </c>
      <c r="G976" s="135" t="str">
        <f t="shared" si="92"/>
        <v>Men Seniors</v>
      </c>
      <c r="H976" s="135" t="str">
        <f t="shared" si="93"/>
        <v>Henties Bay</v>
      </c>
      <c r="I976" s="174"/>
      <c r="J976" s="172" t="s">
        <v>376</v>
      </c>
      <c r="K976" s="174">
        <v>81</v>
      </c>
      <c r="L976" s="173">
        <f t="shared" si="94"/>
        <v>2.1</v>
      </c>
      <c r="M976" s="173">
        <f t="shared" si="95"/>
        <v>2.1</v>
      </c>
    </row>
    <row r="977" spans="1:13" hidden="1" x14ac:dyDescent="0.2">
      <c r="A977" s="135" t="s">
        <v>571</v>
      </c>
      <c r="B977" s="136">
        <v>44274</v>
      </c>
      <c r="C977" s="135" t="s">
        <v>572</v>
      </c>
      <c r="D977" s="251" t="s">
        <v>312</v>
      </c>
      <c r="E977" s="135" t="str">
        <f t="shared" si="90"/>
        <v>Murray</v>
      </c>
      <c r="F977" s="135" t="str">
        <f t="shared" si="91"/>
        <v>Lewis</v>
      </c>
      <c r="G977" s="135" t="str">
        <f t="shared" si="92"/>
        <v>Men Seniors</v>
      </c>
      <c r="H977" s="135" t="str">
        <f t="shared" si="93"/>
        <v>Mako</v>
      </c>
      <c r="I977" s="174"/>
      <c r="J977" s="172" t="s">
        <v>376</v>
      </c>
      <c r="K977" s="174">
        <v>81</v>
      </c>
      <c r="L977" s="173">
        <f t="shared" si="94"/>
        <v>2.1</v>
      </c>
      <c r="M977" s="173">
        <f t="shared" si="95"/>
        <v>2.1</v>
      </c>
    </row>
    <row r="978" spans="1:13" hidden="1" x14ac:dyDescent="0.25">
      <c r="A978" s="135" t="s">
        <v>544</v>
      </c>
      <c r="B978" s="136">
        <v>44273</v>
      </c>
      <c r="C978" s="135" t="s">
        <v>545</v>
      </c>
      <c r="D978" s="272" t="s">
        <v>248</v>
      </c>
      <c r="E978" s="135" t="str">
        <f t="shared" si="90"/>
        <v>Corne</v>
      </c>
      <c r="F978" s="135" t="str">
        <f t="shared" si="91"/>
        <v>Burger</v>
      </c>
      <c r="G978" s="135" t="str">
        <f t="shared" si="92"/>
        <v>Men U/16</v>
      </c>
      <c r="H978" s="135" t="str">
        <f t="shared" si="93"/>
        <v>Penguin</v>
      </c>
      <c r="I978" s="174"/>
      <c r="J978" s="172" t="s">
        <v>376</v>
      </c>
      <c r="K978" s="174">
        <v>91</v>
      </c>
      <c r="L978" s="173">
        <f t="shared" si="94"/>
        <v>3.1</v>
      </c>
      <c r="M978" s="173">
        <f t="shared" si="95"/>
        <v>3.1</v>
      </c>
    </row>
    <row r="979" spans="1:13" hidden="1" x14ac:dyDescent="0.2">
      <c r="A979" s="135" t="s">
        <v>571</v>
      </c>
      <c r="B979" s="136">
        <v>44274</v>
      </c>
      <c r="C979" s="135" t="s">
        <v>572</v>
      </c>
      <c r="D979" s="251" t="s">
        <v>255</v>
      </c>
      <c r="E979" s="135" t="str">
        <f t="shared" si="90"/>
        <v>Adri</v>
      </c>
      <c r="F979" s="135" t="str">
        <f t="shared" si="91"/>
        <v>Roets</v>
      </c>
      <c r="G979" s="135" t="str">
        <f t="shared" si="92"/>
        <v>Men Seniors</v>
      </c>
      <c r="H979" s="135" t="str">
        <f t="shared" si="93"/>
        <v>Atlantic Angling Club</v>
      </c>
      <c r="I979" s="174"/>
      <c r="J979" s="172" t="s">
        <v>376</v>
      </c>
      <c r="K979" s="174">
        <v>81</v>
      </c>
      <c r="L979" s="173">
        <f t="shared" si="94"/>
        <v>2.1</v>
      </c>
      <c r="M979" s="173">
        <f t="shared" si="95"/>
        <v>2.1</v>
      </c>
    </row>
    <row r="980" spans="1:13" hidden="1" x14ac:dyDescent="0.2">
      <c r="A980" s="135" t="s">
        <v>573</v>
      </c>
      <c r="B980" s="136">
        <v>44275</v>
      </c>
      <c r="C980" s="135" t="s">
        <v>574</v>
      </c>
      <c r="D980" s="251" t="s">
        <v>255</v>
      </c>
      <c r="E980" s="135" t="str">
        <f t="shared" si="90"/>
        <v>Adri</v>
      </c>
      <c r="F980" s="135" t="str">
        <f t="shared" si="91"/>
        <v>Roets</v>
      </c>
      <c r="G980" s="135" t="str">
        <f t="shared" si="92"/>
        <v>Men Seniors</v>
      </c>
      <c r="H980" s="135" t="str">
        <f t="shared" si="93"/>
        <v>Atlantic Angling Club</v>
      </c>
      <c r="I980" s="174"/>
      <c r="J980" s="172" t="s">
        <v>376</v>
      </c>
      <c r="K980" s="174">
        <v>81</v>
      </c>
      <c r="L980" s="173">
        <f t="shared" si="94"/>
        <v>2.1</v>
      </c>
      <c r="M980" s="173">
        <f t="shared" si="95"/>
        <v>2.1</v>
      </c>
    </row>
    <row r="981" spans="1:13" hidden="1" x14ac:dyDescent="0.2">
      <c r="A981" s="135" t="s">
        <v>573</v>
      </c>
      <c r="B981" s="136">
        <v>44275</v>
      </c>
      <c r="C981" s="135" t="s">
        <v>574</v>
      </c>
      <c r="D981" s="251" t="s">
        <v>239</v>
      </c>
      <c r="E981" s="135" t="str">
        <f t="shared" si="90"/>
        <v>Kiepie</v>
      </c>
      <c r="F981" s="135" t="str">
        <f t="shared" si="91"/>
        <v>Burger</v>
      </c>
      <c r="G981" s="135" t="str">
        <f t="shared" si="92"/>
        <v>Men Seniors</v>
      </c>
      <c r="H981" s="135" t="str">
        <f t="shared" si="93"/>
        <v>Mako</v>
      </c>
      <c r="I981" s="174"/>
      <c r="J981" s="172" t="s">
        <v>376</v>
      </c>
      <c r="K981" s="174">
        <v>81</v>
      </c>
      <c r="L981" s="173">
        <f t="shared" si="94"/>
        <v>2.1</v>
      </c>
      <c r="M981" s="173">
        <f t="shared" si="95"/>
        <v>2.1</v>
      </c>
    </row>
    <row r="982" spans="1:13" hidden="1" x14ac:dyDescent="0.2">
      <c r="A982" s="135" t="s">
        <v>544</v>
      </c>
      <c r="B982" s="136">
        <v>44273</v>
      </c>
      <c r="C982" s="135" t="s">
        <v>545</v>
      </c>
      <c r="D982" s="251" t="s">
        <v>267</v>
      </c>
      <c r="E982" s="135" t="str">
        <f t="shared" si="90"/>
        <v>Herman</v>
      </c>
      <c r="F982" s="135" t="str">
        <f t="shared" si="91"/>
        <v>Krauze</v>
      </c>
      <c r="G982" s="135" t="str">
        <f t="shared" si="92"/>
        <v>Men U/16</v>
      </c>
      <c r="H982" s="135" t="str">
        <f t="shared" si="93"/>
        <v>Henties Bay</v>
      </c>
      <c r="I982" s="174"/>
      <c r="J982" s="172" t="s">
        <v>376</v>
      </c>
      <c r="K982" s="174">
        <v>90</v>
      </c>
      <c r="L982" s="173">
        <f t="shared" si="94"/>
        <v>3</v>
      </c>
      <c r="M982" s="173">
        <f t="shared" si="95"/>
        <v>3</v>
      </c>
    </row>
    <row r="983" spans="1:13" hidden="1" x14ac:dyDescent="0.2">
      <c r="A983" s="135" t="s">
        <v>544</v>
      </c>
      <c r="B983" s="136">
        <v>44273</v>
      </c>
      <c r="C983" s="135" t="s">
        <v>545</v>
      </c>
      <c r="D983" s="251" t="s">
        <v>469</v>
      </c>
      <c r="E983" s="135" t="str">
        <f t="shared" si="90"/>
        <v>Krynauw</v>
      </c>
      <c r="F983" s="135" t="str">
        <f t="shared" si="91"/>
        <v>Bouer</v>
      </c>
      <c r="G983" s="135" t="str">
        <f t="shared" si="92"/>
        <v>Men U/21</v>
      </c>
      <c r="H983" s="135" t="str">
        <f t="shared" si="93"/>
        <v>Walvis Bay</v>
      </c>
      <c r="I983" s="174"/>
      <c r="J983" s="172" t="s">
        <v>377</v>
      </c>
      <c r="K983" s="174">
        <v>90</v>
      </c>
      <c r="L983" s="173">
        <f t="shared" si="94"/>
        <v>2.6</v>
      </c>
      <c r="M983" s="173">
        <f t="shared" si="95"/>
        <v>2.6</v>
      </c>
    </row>
    <row r="984" spans="1:13" hidden="1" x14ac:dyDescent="0.2">
      <c r="A984" s="135" t="s">
        <v>571</v>
      </c>
      <c r="B984" s="136">
        <v>44274</v>
      </c>
      <c r="C984" s="135" t="s">
        <v>572</v>
      </c>
      <c r="D984" s="251" t="s">
        <v>456</v>
      </c>
      <c r="E984" s="135" t="str">
        <f t="shared" si="90"/>
        <v>Francois Jnr</v>
      </c>
      <c r="F984" s="135" t="str">
        <f t="shared" si="91"/>
        <v>Wolfaardt</v>
      </c>
      <c r="G984" s="135" t="str">
        <f t="shared" si="92"/>
        <v>Men U/16</v>
      </c>
      <c r="H984" s="135" t="str">
        <f t="shared" si="93"/>
        <v>Walvis Bay</v>
      </c>
      <c r="I984" s="174"/>
      <c r="J984" s="172" t="s">
        <v>376</v>
      </c>
      <c r="K984" s="174">
        <v>90</v>
      </c>
      <c r="L984" s="173">
        <f t="shared" si="94"/>
        <v>3</v>
      </c>
      <c r="M984" s="173">
        <f t="shared" si="95"/>
        <v>3</v>
      </c>
    </row>
    <row r="985" spans="1:13" hidden="1" x14ac:dyDescent="0.2">
      <c r="A985" s="135" t="s">
        <v>573</v>
      </c>
      <c r="B985" s="136">
        <v>44275</v>
      </c>
      <c r="C985" s="135" t="s">
        <v>574</v>
      </c>
      <c r="D985" s="251" t="s">
        <v>254</v>
      </c>
      <c r="E985" s="135" t="str">
        <f t="shared" si="90"/>
        <v>Louis</v>
      </c>
      <c r="F985" s="135" t="str">
        <f t="shared" si="91"/>
        <v>Fenaux</v>
      </c>
      <c r="G985" s="135" t="str">
        <f t="shared" si="92"/>
        <v>Men Seniors</v>
      </c>
      <c r="H985" s="135" t="str">
        <f t="shared" si="93"/>
        <v>Henties Bay</v>
      </c>
      <c r="I985" s="174"/>
      <c r="J985" s="172" t="s">
        <v>8</v>
      </c>
      <c r="K985" s="174">
        <v>64</v>
      </c>
      <c r="L985" s="173">
        <f t="shared" si="94"/>
        <v>2.1</v>
      </c>
      <c r="M985" s="173">
        <f t="shared" si="95"/>
        <v>2.1</v>
      </c>
    </row>
    <row r="986" spans="1:13" hidden="1" x14ac:dyDescent="0.2">
      <c r="A986" s="135" t="s">
        <v>571</v>
      </c>
      <c r="B986" s="136">
        <v>44274</v>
      </c>
      <c r="C986" s="135" t="s">
        <v>572</v>
      </c>
      <c r="D986" s="251" t="s">
        <v>217</v>
      </c>
      <c r="E986" s="135" t="str">
        <f t="shared" si="90"/>
        <v>Emil</v>
      </c>
      <c r="F986" s="135" t="str">
        <f t="shared" si="91"/>
        <v>Prinsloo</v>
      </c>
      <c r="G986" s="135" t="str">
        <f t="shared" si="92"/>
        <v>Men Seniors</v>
      </c>
      <c r="H986" s="135" t="str">
        <f t="shared" si="93"/>
        <v>Orca Angling Club</v>
      </c>
      <c r="I986" s="174"/>
      <c r="J986" s="172" t="s">
        <v>377</v>
      </c>
      <c r="K986" s="174">
        <v>84</v>
      </c>
      <c r="L986" s="173">
        <f t="shared" si="94"/>
        <v>2</v>
      </c>
      <c r="M986" s="173">
        <f t="shared" si="95"/>
        <v>2</v>
      </c>
    </row>
    <row r="987" spans="1:13" hidden="1" x14ac:dyDescent="0.2">
      <c r="A987" s="135" t="s">
        <v>571</v>
      </c>
      <c r="B987" s="136">
        <v>44274</v>
      </c>
      <c r="C987" s="135" t="s">
        <v>572</v>
      </c>
      <c r="D987" s="251" t="s">
        <v>265</v>
      </c>
      <c r="E987" s="135" t="str">
        <f t="shared" si="90"/>
        <v>Kevin</v>
      </c>
      <c r="F987" s="135" t="str">
        <f t="shared" si="91"/>
        <v>Page</v>
      </c>
      <c r="G987" s="135" t="str">
        <f t="shared" si="92"/>
        <v>Men U/21</v>
      </c>
      <c r="H987" s="135" t="str">
        <f t="shared" si="93"/>
        <v>Penguin</v>
      </c>
      <c r="I987" s="174"/>
      <c r="J987" s="174" t="s">
        <v>376</v>
      </c>
      <c r="K987" s="174">
        <v>82</v>
      </c>
      <c r="L987" s="173">
        <f t="shared" si="94"/>
        <v>2.2000000000000002</v>
      </c>
      <c r="M987" s="173">
        <f t="shared" si="95"/>
        <v>2.2000000000000002</v>
      </c>
    </row>
    <row r="988" spans="1:13" hidden="1" x14ac:dyDescent="0.2">
      <c r="A988" s="135" t="s">
        <v>573</v>
      </c>
      <c r="B988" s="136">
        <v>44275</v>
      </c>
      <c r="C988" s="135" t="s">
        <v>574</v>
      </c>
      <c r="D988" s="251" t="s">
        <v>221</v>
      </c>
      <c r="E988" s="135" t="str">
        <f t="shared" si="90"/>
        <v>Sean</v>
      </c>
      <c r="F988" s="135" t="str">
        <f t="shared" si="91"/>
        <v>Van Den Heuvel</v>
      </c>
      <c r="G988" s="135" t="str">
        <f t="shared" si="92"/>
        <v>Men Seniors</v>
      </c>
      <c r="H988" s="135" t="str">
        <f t="shared" si="93"/>
        <v>Seagull Angling Club Inland</v>
      </c>
      <c r="I988" s="174"/>
      <c r="J988" s="174" t="s">
        <v>354</v>
      </c>
      <c r="K988" s="174">
        <v>48</v>
      </c>
      <c r="L988" s="173">
        <f t="shared" si="94"/>
        <v>2</v>
      </c>
      <c r="M988" s="173">
        <f t="shared" si="95"/>
        <v>2</v>
      </c>
    </row>
    <row r="989" spans="1:13" ht="13.5" hidden="1" customHeight="1" x14ac:dyDescent="0.25">
      <c r="A989" s="135" t="s">
        <v>544</v>
      </c>
      <c r="B989" s="136">
        <v>44273</v>
      </c>
      <c r="C989" s="135" t="s">
        <v>545</v>
      </c>
      <c r="D989" s="272" t="s">
        <v>265</v>
      </c>
      <c r="E989" s="135" t="str">
        <f t="shared" si="90"/>
        <v>Kevin</v>
      </c>
      <c r="F989" s="135" t="str">
        <f t="shared" si="91"/>
        <v>Page</v>
      </c>
      <c r="G989" s="135" t="str">
        <f t="shared" si="92"/>
        <v>Men U/21</v>
      </c>
      <c r="H989" s="135" t="str">
        <f t="shared" si="93"/>
        <v>Penguin</v>
      </c>
      <c r="I989" s="174"/>
      <c r="J989" s="174" t="s">
        <v>20</v>
      </c>
      <c r="K989" s="174">
        <v>77</v>
      </c>
      <c r="L989" s="173">
        <f t="shared" si="94"/>
        <v>1.6</v>
      </c>
      <c r="M989" s="173">
        <f t="shared" si="95"/>
        <v>1.6</v>
      </c>
    </row>
    <row r="990" spans="1:13" ht="13.5" hidden="1" customHeight="1" x14ac:dyDescent="0.25">
      <c r="A990" s="135" t="s">
        <v>544</v>
      </c>
      <c r="B990" s="136">
        <v>44273</v>
      </c>
      <c r="C990" s="135" t="s">
        <v>545</v>
      </c>
      <c r="D990" s="272" t="s">
        <v>450</v>
      </c>
      <c r="E990" s="135" t="str">
        <f t="shared" si="90"/>
        <v>Maryna</v>
      </c>
      <c r="F990" s="135" t="str">
        <f t="shared" si="91"/>
        <v>Viljoen</v>
      </c>
      <c r="G990" s="135" t="str">
        <f t="shared" si="92"/>
        <v>Ladies Senior</v>
      </c>
      <c r="H990" s="135" t="str">
        <f t="shared" si="93"/>
        <v>Steenbras</v>
      </c>
      <c r="I990" s="174"/>
      <c r="J990" s="172" t="s">
        <v>376</v>
      </c>
      <c r="K990" s="174">
        <v>77</v>
      </c>
      <c r="L990" s="173">
        <f t="shared" si="94"/>
        <v>1.8</v>
      </c>
      <c r="M990" s="173">
        <f t="shared" si="95"/>
        <v>1.8</v>
      </c>
    </row>
    <row r="991" spans="1:13" hidden="1" x14ac:dyDescent="0.2">
      <c r="A991" s="135" t="s">
        <v>544</v>
      </c>
      <c r="B991" s="136">
        <v>44273</v>
      </c>
      <c r="C991" s="135" t="s">
        <v>545</v>
      </c>
      <c r="D991" s="273" t="s">
        <v>249</v>
      </c>
      <c r="E991" s="135" t="str">
        <f t="shared" si="90"/>
        <v>Devon</v>
      </c>
      <c r="F991" s="135" t="str">
        <f t="shared" si="91"/>
        <v>Burger</v>
      </c>
      <c r="G991" s="135" t="str">
        <f t="shared" si="92"/>
        <v>Men U/16</v>
      </c>
      <c r="H991" s="135" t="str">
        <f t="shared" si="93"/>
        <v>Penguin</v>
      </c>
      <c r="I991" s="174"/>
      <c r="J991" s="172" t="s">
        <v>376</v>
      </c>
      <c r="K991" s="174">
        <v>89</v>
      </c>
      <c r="L991" s="173">
        <f t="shared" si="94"/>
        <v>2.9</v>
      </c>
      <c r="M991" s="173">
        <f t="shared" si="95"/>
        <v>2.9</v>
      </c>
    </row>
    <row r="992" spans="1:13" hidden="1" x14ac:dyDescent="0.2">
      <c r="A992" s="135" t="s">
        <v>573</v>
      </c>
      <c r="B992" s="136">
        <v>44275</v>
      </c>
      <c r="C992" s="135" t="s">
        <v>574</v>
      </c>
      <c r="D992" s="251" t="s">
        <v>282</v>
      </c>
      <c r="E992" s="135" t="str">
        <f t="shared" si="90"/>
        <v>Eduard</v>
      </c>
      <c r="F992" s="135" t="str">
        <f t="shared" si="91"/>
        <v>Janse van Rensburg</v>
      </c>
      <c r="G992" s="135" t="str">
        <f t="shared" si="92"/>
        <v>Men U/16</v>
      </c>
      <c r="H992" s="135" t="str">
        <f t="shared" si="93"/>
        <v>Walvis Bay</v>
      </c>
      <c r="I992" s="174"/>
      <c r="J992" s="174" t="s">
        <v>10</v>
      </c>
      <c r="K992" s="174">
        <v>41</v>
      </c>
      <c r="L992" s="173">
        <f t="shared" si="94"/>
        <v>1.1000000000000001</v>
      </c>
      <c r="M992" s="173">
        <f t="shared" si="95"/>
        <v>1.1000000000000001</v>
      </c>
    </row>
    <row r="993" spans="1:13" x14ac:dyDescent="0.2">
      <c r="A993" s="135" t="s">
        <v>573</v>
      </c>
      <c r="B993" s="136">
        <v>44275</v>
      </c>
      <c r="C993" s="135" t="s">
        <v>574</v>
      </c>
      <c r="D993" s="251" t="s">
        <v>256</v>
      </c>
      <c r="E993" s="135" t="str">
        <f t="shared" si="90"/>
        <v>Nadia</v>
      </c>
      <c r="F993" s="135" t="str">
        <f t="shared" si="91"/>
        <v>Steenkamp</v>
      </c>
      <c r="G993" s="135" t="str">
        <f t="shared" si="92"/>
        <v>Ladies Senior</v>
      </c>
      <c r="H993" s="135" t="str">
        <f t="shared" si="93"/>
        <v>Benguella</v>
      </c>
      <c r="I993" s="174" t="s">
        <v>22</v>
      </c>
      <c r="J993" s="174"/>
      <c r="K993" s="174">
        <v>49</v>
      </c>
      <c r="L993" s="173">
        <f t="shared" si="94"/>
        <v>1.6</v>
      </c>
      <c r="M993" s="173">
        <f t="shared" si="95"/>
        <v>1.6</v>
      </c>
    </row>
    <row r="994" spans="1:13" hidden="1" x14ac:dyDescent="0.2">
      <c r="A994" s="135" t="s">
        <v>573</v>
      </c>
      <c r="B994" s="136">
        <v>44275</v>
      </c>
      <c r="C994" s="135" t="s">
        <v>574</v>
      </c>
      <c r="D994" s="251" t="s">
        <v>282</v>
      </c>
      <c r="E994" s="135" t="str">
        <f t="shared" si="90"/>
        <v>Eduard</v>
      </c>
      <c r="F994" s="135" t="str">
        <f t="shared" si="91"/>
        <v>Janse van Rensburg</v>
      </c>
      <c r="G994" s="135" t="str">
        <f t="shared" si="92"/>
        <v>Men U/16</v>
      </c>
      <c r="H994" s="135" t="str">
        <f t="shared" si="93"/>
        <v>Walvis Bay</v>
      </c>
      <c r="I994" s="174"/>
      <c r="J994" s="174" t="s">
        <v>353</v>
      </c>
      <c r="K994" s="174">
        <v>68</v>
      </c>
      <c r="L994" s="173">
        <f t="shared" si="94"/>
        <v>1.1000000000000001</v>
      </c>
      <c r="M994" s="173">
        <f t="shared" si="95"/>
        <v>1.1000000000000001</v>
      </c>
    </row>
    <row r="995" spans="1:13" ht="13.5" customHeight="1" x14ac:dyDescent="0.25">
      <c r="A995" s="135" t="s">
        <v>544</v>
      </c>
      <c r="B995" s="136">
        <v>44273</v>
      </c>
      <c r="C995" s="135" t="s">
        <v>545</v>
      </c>
      <c r="D995" s="272" t="s">
        <v>248</v>
      </c>
      <c r="E995" s="135" t="str">
        <f t="shared" si="90"/>
        <v>Corne</v>
      </c>
      <c r="F995" s="135" t="str">
        <f t="shared" si="91"/>
        <v>Burger</v>
      </c>
      <c r="G995" s="135" t="str">
        <f t="shared" si="92"/>
        <v>Men U/16</v>
      </c>
      <c r="H995" s="135" t="str">
        <f t="shared" si="93"/>
        <v>Penguin</v>
      </c>
      <c r="I995" s="174" t="s">
        <v>19</v>
      </c>
      <c r="J995" s="172"/>
      <c r="K995" s="174">
        <v>53</v>
      </c>
      <c r="L995" s="173">
        <f t="shared" si="94"/>
        <v>1.5</v>
      </c>
      <c r="M995" s="173">
        <f t="shared" si="95"/>
        <v>1.5</v>
      </c>
    </row>
    <row r="996" spans="1:13" hidden="1" x14ac:dyDescent="0.2">
      <c r="A996" s="135" t="s">
        <v>544</v>
      </c>
      <c r="B996" s="136">
        <v>44273</v>
      </c>
      <c r="C996" s="135" t="s">
        <v>545</v>
      </c>
      <c r="D996" s="251" t="s">
        <v>282</v>
      </c>
      <c r="E996" s="135" t="str">
        <f t="shared" si="90"/>
        <v>Eduard</v>
      </c>
      <c r="F996" s="135" t="str">
        <f t="shared" si="91"/>
        <v>Janse van Rensburg</v>
      </c>
      <c r="G996" s="135" t="str">
        <f t="shared" si="92"/>
        <v>Men U/16</v>
      </c>
      <c r="H996" s="135" t="str">
        <f t="shared" si="93"/>
        <v>Walvis Bay</v>
      </c>
      <c r="I996" s="174"/>
      <c r="J996" s="172" t="s">
        <v>376</v>
      </c>
      <c r="K996" s="174">
        <v>89</v>
      </c>
      <c r="L996" s="173">
        <f t="shared" si="94"/>
        <v>2.9</v>
      </c>
      <c r="M996" s="173">
        <f t="shared" si="95"/>
        <v>2.9</v>
      </c>
    </row>
    <row r="997" spans="1:13" hidden="1" x14ac:dyDescent="0.2">
      <c r="A997" s="135" t="s">
        <v>573</v>
      </c>
      <c r="B997" s="136">
        <v>44275</v>
      </c>
      <c r="C997" s="135" t="s">
        <v>574</v>
      </c>
      <c r="D997" s="251" t="s">
        <v>264</v>
      </c>
      <c r="E997" s="135" t="str">
        <f t="shared" si="90"/>
        <v>Ras</v>
      </c>
      <c r="F997" s="135" t="str">
        <f t="shared" si="91"/>
        <v>Van Der Westhuizen</v>
      </c>
      <c r="G997" s="135" t="str">
        <f t="shared" si="92"/>
        <v>Men Seniors</v>
      </c>
      <c r="H997" s="135" t="str">
        <f t="shared" si="93"/>
        <v>Welwitschia</v>
      </c>
      <c r="I997" s="174"/>
      <c r="J997" s="172" t="s">
        <v>371</v>
      </c>
      <c r="K997" s="174">
        <v>55</v>
      </c>
      <c r="L997" s="173">
        <f t="shared" si="94"/>
        <v>2</v>
      </c>
      <c r="M997" s="173">
        <f t="shared" si="95"/>
        <v>2</v>
      </c>
    </row>
    <row r="998" spans="1:13" hidden="1" x14ac:dyDescent="0.2">
      <c r="A998" s="135" t="s">
        <v>544</v>
      </c>
      <c r="B998" s="136">
        <v>44273</v>
      </c>
      <c r="C998" s="135" t="s">
        <v>545</v>
      </c>
      <c r="D998" s="273" t="s">
        <v>209</v>
      </c>
      <c r="E998" s="135" t="str">
        <f t="shared" si="90"/>
        <v>Roger</v>
      </c>
      <c r="F998" s="135" t="str">
        <f t="shared" si="91"/>
        <v>Boon</v>
      </c>
      <c r="G998" s="135" t="str">
        <f t="shared" si="92"/>
        <v>Men Seniors</v>
      </c>
      <c r="H998" s="135" t="str">
        <f t="shared" si="93"/>
        <v>Namib Park</v>
      </c>
      <c r="I998" s="174"/>
      <c r="J998" s="174" t="s">
        <v>377</v>
      </c>
      <c r="K998" s="174">
        <v>83</v>
      </c>
      <c r="L998" s="173">
        <f t="shared" si="94"/>
        <v>1.9</v>
      </c>
      <c r="M998" s="173">
        <f t="shared" si="95"/>
        <v>1.9</v>
      </c>
    </row>
    <row r="999" spans="1:13" ht="13.5" hidden="1" customHeight="1" x14ac:dyDescent="0.25">
      <c r="A999" s="135" t="s">
        <v>544</v>
      </c>
      <c r="B999" s="136">
        <v>44273</v>
      </c>
      <c r="C999" s="135" t="s">
        <v>545</v>
      </c>
      <c r="D999" s="272" t="s">
        <v>263</v>
      </c>
      <c r="E999" s="135" t="str">
        <f t="shared" si="90"/>
        <v>Henri</v>
      </c>
      <c r="F999" s="135" t="str">
        <f t="shared" si="91"/>
        <v>Snyman</v>
      </c>
      <c r="G999" s="135" t="str">
        <f t="shared" si="92"/>
        <v>Men Seniors</v>
      </c>
      <c r="H999" s="135" t="str">
        <f t="shared" si="93"/>
        <v>Penguin</v>
      </c>
      <c r="I999" s="174"/>
      <c r="J999" s="172" t="s">
        <v>377</v>
      </c>
      <c r="K999" s="174">
        <v>83</v>
      </c>
      <c r="L999" s="173">
        <f t="shared" si="94"/>
        <v>1.9</v>
      </c>
      <c r="M999" s="173">
        <f t="shared" si="95"/>
        <v>1.9</v>
      </c>
    </row>
    <row r="1000" spans="1:13" ht="13.5" hidden="1" customHeight="1" x14ac:dyDescent="0.25">
      <c r="A1000" s="135" t="s">
        <v>544</v>
      </c>
      <c r="B1000" s="136">
        <v>44273</v>
      </c>
      <c r="C1000" s="135" t="s">
        <v>545</v>
      </c>
      <c r="D1000" s="272" t="s">
        <v>283</v>
      </c>
      <c r="E1000" s="135" t="str">
        <f t="shared" si="90"/>
        <v>Rudi</v>
      </c>
      <c r="F1000" s="135" t="str">
        <f t="shared" si="91"/>
        <v>Swartz</v>
      </c>
      <c r="G1000" s="135" t="str">
        <f t="shared" si="92"/>
        <v>Men Seniors</v>
      </c>
      <c r="H1000" s="135" t="str">
        <f t="shared" si="93"/>
        <v>Mako</v>
      </c>
      <c r="I1000" s="174"/>
      <c r="J1000" s="174" t="s">
        <v>377</v>
      </c>
      <c r="K1000" s="174">
        <v>83</v>
      </c>
      <c r="L1000" s="173">
        <f t="shared" si="94"/>
        <v>1.9</v>
      </c>
      <c r="M1000" s="173">
        <f t="shared" si="95"/>
        <v>1.9</v>
      </c>
    </row>
    <row r="1001" spans="1:13" hidden="1" x14ac:dyDescent="0.2">
      <c r="A1001" s="135" t="s">
        <v>571</v>
      </c>
      <c r="B1001" s="136">
        <v>44274</v>
      </c>
      <c r="C1001" s="135" t="s">
        <v>572</v>
      </c>
      <c r="D1001" s="251" t="s">
        <v>270</v>
      </c>
      <c r="E1001" s="135" t="str">
        <f t="shared" si="90"/>
        <v>Org</v>
      </c>
      <c r="F1001" s="135" t="str">
        <f t="shared" si="91"/>
        <v>Van Rensburg</v>
      </c>
      <c r="G1001" s="135" t="str">
        <f t="shared" si="92"/>
        <v>Men Seniors</v>
      </c>
      <c r="H1001" s="135" t="str">
        <f t="shared" si="93"/>
        <v>Otjiwarongo</v>
      </c>
      <c r="I1001" s="174"/>
      <c r="J1001" s="174" t="s">
        <v>377</v>
      </c>
      <c r="K1001" s="174">
        <v>82</v>
      </c>
      <c r="L1001" s="173">
        <f t="shared" si="94"/>
        <v>1.9</v>
      </c>
      <c r="M1001" s="173">
        <f t="shared" si="95"/>
        <v>1.9</v>
      </c>
    </row>
    <row r="1002" spans="1:13" hidden="1" x14ac:dyDescent="0.2">
      <c r="A1002" s="135" t="s">
        <v>571</v>
      </c>
      <c r="B1002" s="136">
        <v>44274</v>
      </c>
      <c r="C1002" s="135" t="s">
        <v>572</v>
      </c>
      <c r="D1002" s="251" t="s">
        <v>234</v>
      </c>
      <c r="E1002" s="135" t="str">
        <f t="shared" si="90"/>
        <v>Danie</v>
      </c>
      <c r="F1002" s="135" t="str">
        <f t="shared" si="91"/>
        <v>Van Zyl</v>
      </c>
      <c r="G1002" s="135" t="str">
        <f t="shared" si="92"/>
        <v>Men Seniors</v>
      </c>
      <c r="H1002" s="135" t="str">
        <f t="shared" si="93"/>
        <v>Okahandja</v>
      </c>
      <c r="I1002" s="174"/>
      <c r="J1002" s="174" t="s">
        <v>377</v>
      </c>
      <c r="K1002" s="174">
        <v>83</v>
      </c>
      <c r="L1002" s="173">
        <f t="shared" si="94"/>
        <v>1.9</v>
      </c>
      <c r="M1002" s="173">
        <f t="shared" si="95"/>
        <v>1.9</v>
      </c>
    </row>
    <row r="1003" spans="1:13" hidden="1" x14ac:dyDescent="0.2">
      <c r="A1003" s="135" t="s">
        <v>573</v>
      </c>
      <c r="B1003" s="136">
        <v>44275</v>
      </c>
      <c r="C1003" s="135" t="s">
        <v>574</v>
      </c>
      <c r="D1003" s="251" t="s">
        <v>272</v>
      </c>
      <c r="E1003" s="135" t="str">
        <f t="shared" si="90"/>
        <v xml:space="preserve">Andre-Louis </v>
      </c>
      <c r="F1003" s="135" t="str">
        <f t="shared" si="91"/>
        <v>Stipp</v>
      </c>
      <c r="G1003" s="135" t="str">
        <f t="shared" si="92"/>
        <v>Men Seniors/U21</v>
      </c>
      <c r="H1003" s="135" t="str">
        <f t="shared" si="93"/>
        <v>Benguella</v>
      </c>
      <c r="I1003" s="174"/>
      <c r="J1003" s="172" t="s">
        <v>376</v>
      </c>
      <c r="K1003" s="174">
        <v>79</v>
      </c>
      <c r="L1003" s="173">
        <f t="shared" si="94"/>
        <v>1.9</v>
      </c>
      <c r="M1003" s="173">
        <f t="shared" si="95"/>
        <v>1.9</v>
      </c>
    </row>
    <row r="1004" spans="1:13" hidden="1" x14ac:dyDescent="0.2">
      <c r="A1004" s="135" t="s">
        <v>573</v>
      </c>
      <c r="B1004" s="136">
        <v>44275</v>
      </c>
      <c r="C1004" s="135" t="s">
        <v>574</v>
      </c>
      <c r="D1004" s="251" t="s">
        <v>223</v>
      </c>
      <c r="E1004" s="135" t="str">
        <f t="shared" si="90"/>
        <v>Nols</v>
      </c>
      <c r="F1004" s="135" t="str">
        <f t="shared" si="91"/>
        <v>Diedericks</v>
      </c>
      <c r="G1004" s="135" t="str">
        <f t="shared" si="92"/>
        <v>Men Seniors</v>
      </c>
      <c r="H1004" s="135" t="str">
        <f t="shared" si="93"/>
        <v>Welwitschia</v>
      </c>
      <c r="I1004" s="174"/>
      <c r="J1004" s="174" t="s">
        <v>377</v>
      </c>
      <c r="K1004" s="174">
        <v>83</v>
      </c>
      <c r="L1004" s="173">
        <f t="shared" si="94"/>
        <v>1.9</v>
      </c>
      <c r="M1004" s="173">
        <f t="shared" si="95"/>
        <v>1.9</v>
      </c>
    </row>
    <row r="1005" spans="1:13" hidden="1" x14ac:dyDescent="0.2">
      <c r="A1005" s="135" t="s">
        <v>573</v>
      </c>
      <c r="B1005" s="136">
        <v>44275</v>
      </c>
      <c r="C1005" s="135" t="s">
        <v>574</v>
      </c>
      <c r="D1005" s="251" t="s">
        <v>223</v>
      </c>
      <c r="E1005" s="135" t="str">
        <f t="shared" si="90"/>
        <v>Nols</v>
      </c>
      <c r="F1005" s="135" t="str">
        <f t="shared" si="91"/>
        <v>Diedericks</v>
      </c>
      <c r="G1005" s="135" t="str">
        <f t="shared" si="92"/>
        <v>Men Seniors</v>
      </c>
      <c r="H1005" s="135" t="str">
        <f t="shared" si="93"/>
        <v>Welwitschia</v>
      </c>
      <c r="I1005" s="174"/>
      <c r="J1005" s="172" t="s">
        <v>20</v>
      </c>
      <c r="K1005" s="174">
        <v>81</v>
      </c>
      <c r="L1005" s="173">
        <f t="shared" si="94"/>
        <v>1.9</v>
      </c>
      <c r="M1005" s="173">
        <f t="shared" si="95"/>
        <v>1.9</v>
      </c>
    </row>
    <row r="1006" spans="1:13" x14ac:dyDescent="0.2">
      <c r="A1006" s="135" t="s">
        <v>573</v>
      </c>
      <c r="B1006" s="136">
        <v>44275</v>
      </c>
      <c r="C1006" s="135" t="s">
        <v>574</v>
      </c>
      <c r="D1006" s="251" t="s">
        <v>257</v>
      </c>
      <c r="E1006" s="135" t="str">
        <f t="shared" si="90"/>
        <v>Corne</v>
      </c>
      <c r="F1006" s="135" t="str">
        <f t="shared" si="91"/>
        <v>Kruger</v>
      </c>
      <c r="G1006" s="135" t="str">
        <f t="shared" si="92"/>
        <v>Men Seniors</v>
      </c>
      <c r="H1006" s="135" t="str">
        <f t="shared" si="93"/>
        <v>Orca Angling Club</v>
      </c>
      <c r="I1006" s="174" t="s">
        <v>19</v>
      </c>
      <c r="J1006" s="174"/>
      <c r="K1006" s="174">
        <v>53</v>
      </c>
      <c r="L1006" s="173">
        <f t="shared" si="94"/>
        <v>1.5</v>
      </c>
      <c r="M1006" s="173">
        <f t="shared" si="95"/>
        <v>1.5</v>
      </c>
    </row>
    <row r="1007" spans="1:13" hidden="1" x14ac:dyDescent="0.2">
      <c r="A1007" s="135" t="s">
        <v>544</v>
      </c>
      <c r="B1007" s="136">
        <v>44273</v>
      </c>
      <c r="C1007" s="135" t="s">
        <v>545</v>
      </c>
      <c r="D1007" s="273" t="s">
        <v>475</v>
      </c>
      <c r="E1007" s="135" t="str">
        <f t="shared" si="90"/>
        <v>Ryno</v>
      </c>
      <c r="F1007" s="135" t="str">
        <f t="shared" si="91"/>
        <v>Enslin</v>
      </c>
      <c r="G1007" s="135" t="str">
        <f t="shared" si="92"/>
        <v>Men Seniors</v>
      </c>
      <c r="H1007" s="135" t="str">
        <f t="shared" si="93"/>
        <v>Namib Park</v>
      </c>
      <c r="I1007" s="174"/>
      <c r="J1007" s="174" t="s">
        <v>376</v>
      </c>
      <c r="K1007" s="174">
        <v>79</v>
      </c>
      <c r="L1007" s="173">
        <f t="shared" si="94"/>
        <v>1.9</v>
      </c>
      <c r="M1007" s="173">
        <f t="shared" si="95"/>
        <v>1.9</v>
      </c>
    </row>
    <row r="1008" spans="1:13" hidden="1" x14ac:dyDescent="0.2">
      <c r="A1008" s="135" t="s">
        <v>571</v>
      </c>
      <c r="B1008" s="136">
        <v>44274</v>
      </c>
      <c r="C1008" s="135" t="s">
        <v>572</v>
      </c>
      <c r="D1008" s="251" t="s">
        <v>457</v>
      </c>
      <c r="E1008" s="135" t="str">
        <f t="shared" si="90"/>
        <v>Wallace</v>
      </c>
      <c r="F1008" s="135" t="str">
        <f t="shared" si="91"/>
        <v>Shepperson</v>
      </c>
      <c r="G1008" s="135" t="str">
        <f t="shared" si="92"/>
        <v>Men Seniors</v>
      </c>
      <c r="H1008" s="135" t="str">
        <f t="shared" si="93"/>
        <v>Steenbras</v>
      </c>
      <c r="I1008" s="174"/>
      <c r="J1008" s="172" t="s">
        <v>376</v>
      </c>
      <c r="K1008" s="174">
        <v>78</v>
      </c>
      <c r="L1008" s="173">
        <f t="shared" si="94"/>
        <v>1.9</v>
      </c>
      <c r="M1008" s="173">
        <f t="shared" si="95"/>
        <v>1.9</v>
      </c>
    </row>
    <row r="1009" spans="1:13" hidden="1" x14ac:dyDescent="0.2">
      <c r="A1009" s="135" t="s">
        <v>544</v>
      </c>
      <c r="B1009" s="136">
        <v>44273</v>
      </c>
      <c r="C1009" s="135" t="s">
        <v>545</v>
      </c>
      <c r="D1009" s="251" t="s">
        <v>406</v>
      </c>
      <c r="E1009" s="135" t="str">
        <f t="shared" si="90"/>
        <v>Lydia</v>
      </c>
      <c r="F1009" s="135" t="str">
        <f t="shared" si="91"/>
        <v>Cilliers</v>
      </c>
      <c r="G1009" s="135" t="str">
        <f t="shared" si="92"/>
        <v>Ladies Senior</v>
      </c>
      <c r="H1009" s="135" t="str">
        <f t="shared" si="93"/>
        <v>Benguella</v>
      </c>
      <c r="I1009" s="174"/>
      <c r="J1009" s="172" t="s">
        <v>376</v>
      </c>
      <c r="K1009" s="174">
        <v>76</v>
      </c>
      <c r="L1009" s="173">
        <f t="shared" si="94"/>
        <v>1.7</v>
      </c>
      <c r="M1009" s="173">
        <f t="shared" si="95"/>
        <v>1.7</v>
      </c>
    </row>
    <row r="1010" spans="1:13" hidden="1" x14ac:dyDescent="0.25">
      <c r="A1010" s="135" t="s">
        <v>544</v>
      </c>
      <c r="B1010" s="136">
        <v>44273</v>
      </c>
      <c r="C1010" s="135" t="s">
        <v>545</v>
      </c>
      <c r="D1010" s="272" t="s">
        <v>240</v>
      </c>
      <c r="E1010" s="135" t="str">
        <f t="shared" si="90"/>
        <v>Pieter</v>
      </c>
      <c r="F1010" s="135" t="str">
        <f t="shared" si="91"/>
        <v>Van Aarde</v>
      </c>
      <c r="G1010" s="135" t="str">
        <f t="shared" si="92"/>
        <v>Men Seniors</v>
      </c>
      <c r="H1010" s="135" t="str">
        <f t="shared" si="93"/>
        <v>Seagull Angling Club Coastal</v>
      </c>
      <c r="I1010" s="174"/>
      <c r="J1010" s="172" t="s">
        <v>20</v>
      </c>
      <c r="K1010" s="174">
        <v>80</v>
      </c>
      <c r="L1010" s="173">
        <f t="shared" si="94"/>
        <v>1.8</v>
      </c>
      <c r="M1010" s="173">
        <f t="shared" si="95"/>
        <v>1.8</v>
      </c>
    </row>
    <row r="1011" spans="1:13" hidden="1" x14ac:dyDescent="0.2">
      <c r="A1011" s="135" t="s">
        <v>544</v>
      </c>
      <c r="B1011" s="136">
        <v>44273</v>
      </c>
      <c r="C1011" s="135" t="s">
        <v>545</v>
      </c>
      <c r="D1011" s="251" t="s">
        <v>431</v>
      </c>
      <c r="E1011" s="135" t="str">
        <f t="shared" si="90"/>
        <v>Tiaan</v>
      </c>
      <c r="F1011" s="135" t="str">
        <f t="shared" si="91"/>
        <v>Fourie</v>
      </c>
      <c r="G1011" s="135" t="str">
        <f t="shared" si="92"/>
        <v>Men Seniors</v>
      </c>
      <c r="H1011" s="135" t="str">
        <f t="shared" si="93"/>
        <v>Henties Bay</v>
      </c>
      <c r="I1011" s="174"/>
      <c r="J1011" s="174" t="s">
        <v>377</v>
      </c>
      <c r="K1011" s="174">
        <v>81</v>
      </c>
      <c r="L1011" s="173">
        <f t="shared" si="94"/>
        <v>1.8</v>
      </c>
      <c r="M1011" s="173">
        <f t="shared" si="95"/>
        <v>1.8</v>
      </c>
    </row>
    <row r="1012" spans="1:13" hidden="1" x14ac:dyDescent="0.2">
      <c r="A1012" s="135" t="s">
        <v>571</v>
      </c>
      <c r="B1012" s="136">
        <v>44274</v>
      </c>
      <c r="C1012" s="135" t="s">
        <v>572</v>
      </c>
      <c r="D1012" s="251" t="s">
        <v>227</v>
      </c>
      <c r="E1012" s="135" t="str">
        <f t="shared" si="90"/>
        <v>Hendrik</v>
      </c>
      <c r="F1012" s="135" t="str">
        <f t="shared" si="91"/>
        <v>Dry</v>
      </c>
      <c r="G1012" s="135" t="str">
        <f t="shared" si="92"/>
        <v>Men Seniors</v>
      </c>
      <c r="H1012" s="135" t="str">
        <f t="shared" si="93"/>
        <v>Mako</v>
      </c>
      <c r="I1012" s="174"/>
      <c r="J1012" s="174" t="s">
        <v>20</v>
      </c>
      <c r="K1012" s="174">
        <v>79</v>
      </c>
      <c r="L1012" s="173">
        <f t="shared" si="94"/>
        <v>1.8</v>
      </c>
      <c r="M1012" s="173">
        <f t="shared" si="95"/>
        <v>1.8</v>
      </c>
    </row>
    <row r="1013" spans="1:13" x14ac:dyDescent="0.2">
      <c r="A1013" s="135" t="s">
        <v>573</v>
      </c>
      <c r="B1013" s="136">
        <v>44275</v>
      </c>
      <c r="C1013" s="135" t="s">
        <v>574</v>
      </c>
      <c r="D1013" s="251" t="s">
        <v>282</v>
      </c>
      <c r="E1013" s="135" t="str">
        <f t="shared" si="90"/>
        <v>Eduard</v>
      </c>
      <c r="F1013" s="135" t="str">
        <f t="shared" si="91"/>
        <v>Janse van Rensburg</v>
      </c>
      <c r="G1013" s="135" t="str">
        <f t="shared" si="92"/>
        <v>Men U/16</v>
      </c>
      <c r="H1013" s="135" t="str">
        <f t="shared" si="93"/>
        <v>Walvis Bay</v>
      </c>
      <c r="I1013" s="174" t="s">
        <v>19</v>
      </c>
      <c r="J1013" s="172"/>
      <c r="K1013" s="174">
        <v>52</v>
      </c>
      <c r="L1013" s="173">
        <f t="shared" si="94"/>
        <v>1.4</v>
      </c>
      <c r="M1013" s="173">
        <f t="shared" si="95"/>
        <v>1.4</v>
      </c>
    </row>
    <row r="1014" spans="1:13" x14ac:dyDescent="0.2">
      <c r="A1014" s="135" t="s">
        <v>571</v>
      </c>
      <c r="B1014" s="136">
        <v>44274</v>
      </c>
      <c r="C1014" s="135" t="s">
        <v>572</v>
      </c>
      <c r="D1014" s="251" t="s">
        <v>227</v>
      </c>
      <c r="E1014" s="135" t="str">
        <f t="shared" si="90"/>
        <v>Hendrik</v>
      </c>
      <c r="F1014" s="135" t="str">
        <f t="shared" si="91"/>
        <v>Dry</v>
      </c>
      <c r="G1014" s="135" t="str">
        <f t="shared" si="92"/>
        <v>Men Seniors</v>
      </c>
      <c r="H1014" s="135" t="str">
        <f t="shared" si="93"/>
        <v>Mako</v>
      </c>
      <c r="I1014" s="174" t="s">
        <v>19</v>
      </c>
      <c r="J1014" s="174"/>
      <c r="K1014" s="174">
        <v>52</v>
      </c>
      <c r="L1014" s="173">
        <f t="shared" si="94"/>
        <v>1.4</v>
      </c>
      <c r="M1014" s="173">
        <f t="shared" si="95"/>
        <v>1.4</v>
      </c>
    </row>
    <row r="1015" spans="1:13" x14ac:dyDescent="0.2">
      <c r="A1015" s="135" t="s">
        <v>573</v>
      </c>
      <c r="B1015" s="136">
        <v>44275</v>
      </c>
      <c r="C1015" s="135" t="s">
        <v>574</v>
      </c>
      <c r="D1015" s="251" t="s">
        <v>241</v>
      </c>
      <c r="E1015" s="135" t="str">
        <f t="shared" si="90"/>
        <v>Andre</v>
      </c>
      <c r="F1015" s="135" t="str">
        <f t="shared" si="91"/>
        <v>Aggenbag</v>
      </c>
      <c r="G1015" s="135" t="str">
        <f t="shared" si="92"/>
        <v>Men Seniors</v>
      </c>
      <c r="H1015" s="135" t="str">
        <f t="shared" si="93"/>
        <v>Welwitschia</v>
      </c>
      <c r="I1015" s="174" t="s">
        <v>22</v>
      </c>
      <c r="J1015" s="174"/>
      <c r="K1015" s="174">
        <v>47</v>
      </c>
      <c r="L1015" s="173">
        <f t="shared" si="94"/>
        <v>1.4</v>
      </c>
      <c r="M1015" s="173">
        <f t="shared" si="95"/>
        <v>1.4</v>
      </c>
    </row>
    <row r="1016" spans="1:13" x14ac:dyDescent="0.2">
      <c r="A1016" s="135" t="s">
        <v>571</v>
      </c>
      <c r="B1016" s="136">
        <v>44274</v>
      </c>
      <c r="C1016" s="135" t="s">
        <v>572</v>
      </c>
      <c r="D1016" s="251" t="s">
        <v>275</v>
      </c>
      <c r="E1016" s="135" t="str">
        <f t="shared" si="90"/>
        <v>Andries</v>
      </c>
      <c r="F1016" s="135" t="str">
        <f t="shared" si="91"/>
        <v>Burger</v>
      </c>
      <c r="G1016" s="135" t="str">
        <f t="shared" si="92"/>
        <v>Men Seniors</v>
      </c>
      <c r="H1016" s="135" t="str">
        <f t="shared" si="93"/>
        <v>Atlantic Angling Club</v>
      </c>
      <c r="I1016" s="174" t="s">
        <v>22</v>
      </c>
      <c r="J1016" s="174"/>
      <c r="K1016" s="174">
        <v>46</v>
      </c>
      <c r="L1016" s="173">
        <f t="shared" si="94"/>
        <v>1.3</v>
      </c>
      <c r="M1016" s="173">
        <f t="shared" si="95"/>
        <v>1.3</v>
      </c>
    </row>
    <row r="1017" spans="1:13" hidden="1" x14ac:dyDescent="0.2">
      <c r="A1017" s="135" t="s">
        <v>573</v>
      </c>
      <c r="B1017" s="136">
        <v>44275</v>
      </c>
      <c r="C1017" s="135" t="s">
        <v>574</v>
      </c>
      <c r="D1017" s="251" t="s">
        <v>284</v>
      </c>
      <c r="E1017" s="135" t="str">
        <f t="shared" si="90"/>
        <v>Otto</v>
      </c>
      <c r="F1017" s="135" t="str">
        <f t="shared" si="91"/>
        <v>Feyerabend</v>
      </c>
      <c r="G1017" s="135" t="str">
        <f t="shared" si="92"/>
        <v>Men U/16</v>
      </c>
      <c r="H1017" s="135" t="str">
        <f t="shared" si="93"/>
        <v>Otjiwarongo</v>
      </c>
      <c r="I1017" s="174"/>
      <c r="J1017" s="174" t="s">
        <v>20</v>
      </c>
      <c r="K1017" s="174">
        <v>65</v>
      </c>
      <c r="L1017" s="173">
        <f t="shared" si="94"/>
        <v>1</v>
      </c>
      <c r="M1017" s="173">
        <f t="shared" si="95"/>
        <v>1</v>
      </c>
    </row>
    <row r="1018" spans="1:13" x14ac:dyDescent="0.2">
      <c r="A1018" s="135" t="s">
        <v>573</v>
      </c>
      <c r="B1018" s="136">
        <v>44275</v>
      </c>
      <c r="C1018" s="135" t="s">
        <v>574</v>
      </c>
      <c r="D1018" s="251" t="s">
        <v>335</v>
      </c>
      <c r="E1018" s="135" t="str">
        <f t="shared" si="90"/>
        <v>Justin</v>
      </c>
      <c r="F1018" s="135" t="str">
        <f t="shared" si="91"/>
        <v>Smith</v>
      </c>
      <c r="G1018" s="135" t="str">
        <f t="shared" si="92"/>
        <v>Men U/21</v>
      </c>
      <c r="H1018" s="135" t="str">
        <f t="shared" si="93"/>
        <v>Walvis Bay</v>
      </c>
      <c r="I1018" s="174" t="s">
        <v>22</v>
      </c>
      <c r="J1018" s="174"/>
      <c r="K1018" s="174">
        <v>46</v>
      </c>
      <c r="L1018" s="173">
        <f t="shared" si="94"/>
        <v>1.3</v>
      </c>
      <c r="M1018" s="173">
        <f t="shared" si="95"/>
        <v>1.3</v>
      </c>
    </row>
    <row r="1019" spans="1:13" hidden="1" x14ac:dyDescent="0.2">
      <c r="A1019" s="135" t="s">
        <v>571</v>
      </c>
      <c r="B1019" s="136">
        <v>44274</v>
      </c>
      <c r="C1019" s="135" t="s">
        <v>572</v>
      </c>
      <c r="D1019" s="251" t="s">
        <v>409</v>
      </c>
      <c r="E1019" s="135" t="str">
        <f t="shared" si="90"/>
        <v>Mark</v>
      </c>
      <c r="F1019" s="135" t="str">
        <f t="shared" si="91"/>
        <v>Van Der Merwe</v>
      </c>
      <c r="G1019" s="135" t="str">
        <f t="shared" si="92"/>
        <v>Men U/16</v>
      </c>
      <c r="H1019" s="135" t="str">
        <f t="shared" si="93"/>
        <v>Namib Park</v>
      </c>
      <c r="I1019" s="174"/>
      <c r="J1019" s="172" t="s">
        <v>376</v>
      </c>
      <c r="K1019" s="174">
        <v>88</v>
      </c>
      <c r="L1019" s="173">
        <f t="shared" si="94"/>
        <v>2.8</v>
      </c>
      <c r="M1019" s="173">
        <f t="shared" si="95"/>
        <v>2.8</v>
      </c>
    </row>
    <row r="1020" spans="1:13" hidden="1" x14ac:dyDescent="0.2">
      <c r="A1020" s="135" t="s">
        <v>571</v>
      </c>
      <c r="B1020" s="136">
        <v>44274</v>
      </c>
      <c r="C1020" s="135" t="s">
        <v>572</v>
      </c>
      <c r="D1020" s="251" t="s">
        <v>222</v>
      </c>
      <c r="E1020" s="135" t="str">
        <f t="shared" si="90"/>
        <v>Alec</v>
      </c>
      <c r="F1020" s="135" t="str">
        <f t="shared" si="91"/>
        <v>Landers</v>
      </c>
      <c r="G1020" s="135" t="str">
        <f t="shared" si="92"/>
        <v>Men Seniors</v>
      </c>
      <c r="H1020" s="135" t="str">
        <f t="shared" si="93"/>
        <v>Orca Angling Club</v>
      </c>
      <c r="I1020" s="174"/>
      <c r="J1020" s="174" t="s">
        <v>20</v>
      </c>
      <c r="K1020" s="174">
        <v>79</v>
      </c>
      <c r="L1020" s="173">
        <f t="shared" si="94"/>
        <v>1.8</v>
      </c>
      <c r="M1020" s="173">
        <f t="shared" si="95"/>
        <v>1.8</v>
      </c>
    </row>
    <row r="1021" spans="1:13" hidden="1" x14ac:dyDescent="0.2">
      <c r="A1021" s="135" t="s">
        <v>571</v>
      </c>
      <c r="B1021" s="136">
        <v>44274</v>
      </c>
      <c r="C1021" s="135" t="s">
        <v>572</v>
      </c>
      <c r="D1021" s="251" t="s">
        <v>222</v>
      </c>
      <c r="E1021" s="135" t="str">
        <f t="shared" si="90"/>
        <v>Alec</v>
      </c>
      <c r="F1021" s="135" t="str">
        <f t="shared" si="91"/>
        <v>Landers</v>
      </c>
      <c r="G1021" s="135" t="str">
        <f t="shared" si="92"/>
        <v>Men Seniors</v>
      </c>
      <c r="H1021" s="135" t="str">
        <f t="shared" si="93"/>
        <v>Orca Angling Club</v>
      </c>
      <c r="I1021" s="174"/>
      <c r="J1021" s="174" t="s">
        <v>376</v>
      </c>
      <c r="K1021" s="174">
        <v>77</v>
      </c>
      <c r="L1021" s="173">
        <f t="shared" si="94"/>
        <v>1.8</v>
      </c>
      <c r="M1021" s="173">
        <f t="shared" si="95"/>
        <v>1.8</v>
      </c>
    </row>
    <row r="1022" spans="1:13" ht="13.5" hidden="1" customHeight="1" x14ac:dyDescent="0.25">
      <c r="A1022" s="135" t="s">
        <v>544</v>
      </c>
      <c r="B1022" s="136">
        <v>44273</v>
      </c>
      <c r="C1022" s="135" t="s">
        <v>545</v>
      </c>
      <c r="D1022" s="272" t="s">
        <v>218</v>
      </c>
      <c r="E1022" s="135" t="str">
        <f t="shared" si="90"/>
        <v>Johan</v>
      </c>
      <c r="F1022" s="135" t="str">
        <f t="shared" si="91"/>
        <v>Van Wyk</v>
      </c>
      <c r="G1022" s="135" t="str">
        <f t="shared" si="92"/>
        <v>Men Seniors</v>
      </c>
      <c r="H1022" s="135" t="str">
        <f t="shared" si="93"/>
        <v>Mako</v>
      </c>
      <c r="I1022" s="174"/>
      <c r="J1022" s="172" t="s">
        <v>20</v>
      </c>
      <c r="K1022" s="174">
        <v>78</v>
      </c>
      <c r="L1022" s="173">
        <f t="shared" si="94"/>
        <v>1.7</v>
      </c>
      <c r="M1022" s="173">
        <f t="shared" si="95"/>
        <v>1.7</v>
      </c>
    </row>
    <row r="1023" spans="1:13" hidden="1" x14ac:dyDescent="0.2">
      <c r="A1023" s="135" t="s">
        <v>544</v>
      </c>
      <c r="B1023" s="136">
        <v>44273</v>
      </c>
      <c r="C1023" s="135" t="s">
        <v>545</v>
      </c>
      <c r="D1023" s="251" t="s">
        <v>480</v>
      </c>
      <c r="E1023" s="135" t="str">
        <f t="shared" si="90"/>
        <v>Andre</v>
      </c>
      <c r="F1023" s="135" t="str">
        <f t="shared" si="91"/>
        <v>Bezuidehout</v>
      </c>
      <c r="G1023" s="135" t="str">
        <f t="shared" si="92"/>
        <v>Men Seniors</v>
      </c>
      <c r="H1023" s="135" t="str">
        <f t="shared" si="93"/>
        <v>Walvis Bay</v>
      </c>
      <c r="I1023" s="174"/>
      <c r="J1023" s="174" t="s">
        <v>377</v>
      </c>
      <c r="K1023" s="174">
        <v>80</v>
      </c>
      <c r="L1023" s="173">
        <f t="shared" si="94"/>
        <v>1.7</v>
      </c>
      <c r="M1023" s="173">
        <f t="shared" si="95"/>
        <v>1.7</v>
      </c>
    </row>
    <row r="1024" spans="1:13" hidden="1" x14ac:dyDescent="0.25">
      <c r="A1024" s="135" t="s">
        <v>544</v>
      </c>
      <c r="B1024" s="136">
        <v>44273</v>
      </c>
      <c r="C1024" s="135" t="s">
        <v>545</v>
      </c>
      <c r="D1024" s="272" t="s">
        <v>306</v>
      </c>
      <c r="E1024" s="135" t="str">
        <f t="shared" si="90"/>
        <v>Rudi(Jnr.)</v>
      </c>
      <c r="F1024" s="135" t="str">
        <f t="shared" si="91"/>
        <v>Swartz</v>
      </c>
      <c r="G1024" s="135" t="str">
        <f t="shared" si="92"/>
        <v>Men U/16</v>
      </c>
      <c r="H1024" s="135" t="str">
        <f t="shared" si="93"/>
        <v>Mako</v>
      </c>
      <c r="I1024" s="174"/>
      <c r="J1024" s="172" t="s">
        <v>376</v>
      </c>
      <c r="K1024" s="174">
        <v>87</v>
      </c>
      <c r="L1024" s="173">
        <f t="shared" si="94"/>
        <v>2.7</v>
      </c>
      <c r="M1024" s="173">
        <f t="shared" si="95"/>
        <v>2.7</v>
      </c>
    </row>
    <row r="1025" spans="1:13" hidden="1" x14ac:dyDescent="0.2">
      <c r="A1025" s="135" t="s">
        <v>544</v>
      </c>
      <c r="B1025" s="136">
        <v>44273</v>
      </c>
      <c r="C1025" s="135" t="s">
        <v>545</v>
      </c>
      <c r="D1025" s="251" t="s">
        <v>267</v>
      </c>
      <c r="E1025" s="135" t="str">
        <f t="shared" si="90"/>
        <v>Herman</v>
      </c>
      <c r="F1025" s="135" t="str">
        <f t="shared" si="91"/>
        <v>Krauze</v>
      </c>
      <c r="G1025" s="135" t="str">
        <f t="shared" si="92"/>
        <v>Men U/16</v>
      </c>
      <c r="H1025" s="135" t="str">
        <f t="shared" si="93"/>
        <v>Henties Bay</v>
      </c>
      <c r="I1025" s="174"/>
      <c r="J1025" s="172" t="s">
        <v>376</v>
      </c>
      <c r="K1025" s="174">
        <v>87</v>
      </c>
      <c r="L1025" s="173">
        <f t="shared" si="94"/>
        <v>2.7</v>
      </c>
      <c r="M1025" s="173">
        <f t="shared" si="95"/>
        <v>2.7</v>
      </c>
    </row>
    <row r="1026" spans="1:13" hidden="1" x14ac:dyDescent="0.2">
      <c r="A1026" s="135" t="s">
        <v>571</v>
      </c>
      <c r="B1026" s="136">
        <v>44274</v>
      </c>
      <c r="C1026" s="135" t="s">
        <v>572</v>
      </c>
      <c r="D1026" s="251" t="s">
        <v>420</v>
      </c>
      <c r="E1026" s="135" t="str">
        <f t="shared" ref="E1026:E1089" si="96">IF(D1026="","",VLOOKUP(D1026,Master,3,FALSE))</f>
        <v>Jacomien</v>
      </c>
      <c r="F1026" s="135" t="str">
        <f t="shared" ref="F1026:F1089" si="97">IF(D1026="","",VLOOKUP(D1026,Master,4,FALSE))</f>
        <v>Heath</v>
      </c>
      <c r="G1026" s="135" t="str">
        <f t="shared" ref="G1026:G1089" si="98">IF(D1026="","",VLOOKUP(D1026,Master,5,FALSE))</f>
        <v>Ladies Senior</v>
      </c>
      <c r="H1026" s="135" t="str">
        <f t="shared" ref="H1026:H1089" si="99">IF(D1026="","",VLOOKUP(D1026,Master,2,FALSE))</f>
        <v>Steenbras</v>
      </c>
      <c r="I1026" s="174"/>
      <c r="J1026" s="172" t="s">
        <v>376</v>
      </c>
      <c r="K1026" s="174">
        <v>76</v>
      </c>
      <c r="L1026" s="173">
        <f t="shared" ref="L1026:L1089" si="100">IF(K1026="","",IF(I1026="",ROUND(HLOOKUP(J1026,kgList,K1026,FALSE),1),ROUND(HLOOKUP(I1026,kgList,K1026,FALSE),1)))</f>
        <v>1.7</v>
      </c>
      <c r="M1026" s="173">
        <f t="shared" ref="M1026:M1089" si="101">IF(L1026="","",IF(COUNTA(I1026:J1026)&gt;1,"Edible or Inedible",IF(COUNTA(I1026)=1,L1026*1,IF(COUNTA(J1026)=1,L1026*1,"ERROR"))))</f>
        <v>1.7</v>
      </c>
    </row>
    <row r="1027" spans="1:13" hidden="1" x14ac:dyDescent="0.2">
      <c r="A1027" s="135" t="s">
        <v>571</v>
      </c>
      <c r="B1027" s="136">
        <v>44274</v>
      </c>
      <c r="C1027" s="135" t="s">
        <v>572</v>
      </c>
      <c r="D1027" s="251" t="s">
        <v>213</v>
      </c>
      <c r="E1027" s="135" t="str">
        <f t="shared" si="96"/>
        <v>Jörg</v>
      </c>
      <c r="F1027" s="135" t="str">
        <f t="shared" si="97"/>
        <v>Walter</v>
      </c>
      <c r="G1027" s="135" t="str">
        <f t="shared" si="98"/>
        <v>Men Seniors</v>
      </c>
      <c r="H1027" s="135" t="str">
        <f t="shared" si="99"/>
        <v>Atlantic Angling Club</v>
      </c>
      <c r="I1027" s="174"/>
      <c r="J1027" s="172" t="s">
        <v>20</v>
      </c>
      <c r="K1027" s="174">
        <v>78</v>
      </c>
      <c r="L1027" s="173">
        <f t="shared" si="100"/>
        <v>1.7</v>
      </c>
      <c r="M1027" s="173">
        <f t="shared" si="101"/>
        <v>1.7</v>
      </c>
    </row>
    <row r="1028" spans="1:13" hidden="1" x14ac:dyDescent="0.2">
      <c r="A1028" s="135" t="s">
        <v>571</v>
      </c>
      <c r="B1028" s="136">
        <v>44274</v>
      </c>
      <c r="C1028" s="135" t="s">
        <v>572</v>
      </c>
      <c r="D1028" s="251" t="s">
        <v>455</v>
      </c>
      <c r="E1028" s="135" t="str">
        <f t="shared" si="96"/>
        <v>Sven</v>
      </c>
      <c r="F1028" s="135" t="str">
        <f t="shared" si="97"/>
        <v>Welzig</v>
      </c>
      <c r="G1028" s="135" t="str">
        <f t="shared" si="98"/>
        <v>Men U/16</v>
      </c>
      <c r="H1028" s="135" t="str">
        <f t="shared" si="99"/>
        <v>Atlantic Angling Club</v>
      </c>
      <c r="I1028" s="174"/>
      <c r="J1028" s="172" t="s">
        <v>376</v>
      </c>
      <c r="K1028" s="174">
        <v>87</v>
      </c>
      <c r="L1028" s="173">
        <f t="shared" si="100"/>
        <v>2.7</v>
      </c>
      <c r="M1028" s="173">
        <f t="shared" si="101"/>
        <v>2.7</v>
      </c>
    </row>
    <row r="1029" spans="1:13" x14ac:dyDescent="0.2">
      <c r="A1029" s="135" t="s">
        <v>544</v>
      </c>
      <c r="B1029" s="136">
        <v>44273</v>
      </c>
      <c r="C1029" s="135" t="s">
        <v>545</v>
      </c>
      <c r="D1029" s="251" t="s">
        <v>557</v>
      </c>
      <c r="E1029" s="135" t="str">
        <f t="shared" si="96"/>
        <v>Marina</v>
      </c>
      <c r="F1029" s="135" t="str">
        <f t="shared" si="97"/>
        <v>Kruger</v>
      </c>
      <c r="G1029" s="135" t="str">
        <f t="shared" si="98"/>
        <v>Ladies Senior</v>
      </c>
      <c r="H1029" s="135" t="str">
        <f t="shared" si="99"/>
        <v>Benguella</v>
      </c>
      <c r="I1029" s="174" t="s">
        <v>19</v>
      </c>
      <c r="J1029" s="172"/>
      <c r="K1029" s="174">
        <v>49</v>
      </c>
      <c r="L1029" s="173">
        <f t="shared" si="100"/>
        <v>1.2</v>
      </c>
      <c r="M1029" s="173">
        <f t="shared" si="101"/>
        <v>1.2</v>
      </c>
    </row>
    <row r="1030" spans="1:13" hidden="1" x14ac:dyDescent="0.2">
      <c r="A1030" s="135" t="s">
        <v>571</v>
      </c>
      <c r="B1030" s="136">
        <v>44274</v>
      </c>
      <c r="C1030" s="135" t="s">
        <v>572</v>
      </c>
      <c r="D1030" s="251" t="s">
        <v>230</v>
      </c>
      <c r="E1030" s="135" t="str">
        <f t="shared" si="96"/>
        <v>Simen</v>
      </c>
      <c r="F1030" s="135" t="str">
        <f t="shared" si="97"/>
        <v>Andersen</v>
      </c>
      <c r="G1030" s="135" t="str">
        <f t="shared" si="98"/>
        <v>Men Seniors</v>
      </c>
      <c r="H1030" s="135" t="str">
        <f t="shared" si="99"/>
        <v>Henties Bay</v>
      </c>
      <c r="I1030" s="174"/>
      <c r="J1030" s="172" t="s">
        <v>377</v>
      </c>
      <c r="K1030" s="174">
        <v>80</v>
      </c>
      <c r="L1030" s="173">
        <f t="shared" si="100"/>
        <v>1.7</v>
      </c>
      <c r="M1030" s="173">
        <f t="shared" si="101"/>
        <v>1.7</v>
      </c>
    </row>
    <row r="1031" spans="1:13" ht="13.5" customHeight="1" x14ac:dyDescent="0.25">
      <c r="A1031" s="135" t="s">
        <v>544</v>
      </c>
      <c r="B1031" s="136">
        <v>44273</v>
      </c>
      <c r="C1031" s="135" t="s">
        <v>545</v>
      </c>
      <c r="D1031" s="272" t="s">
        <v>464</v>
      </c>
      <c r="E1031" s="135" t="str">
        <f t="shared" si="96"/>
        <v>Ivan</v>
      </c>
      <c r="F1031" s="135" t="str">
        <f t="shared" si="97"/>
        <v>Kotze</v>
      </c>
      <c r="G1031" s="135" t="str">
        <f t="shared" si="98"/>
        <v>Men Seniors</v>
      </c>
      <c r="H1031" s="135" t="str">
        <f t="shared" si="99"/>
        <v>Seagull Angling Club Inland</v>
      </c>
      <c r="I1031" s="174" t="s">
        <v>19</v>
      </c>
      <c r="J1031" s="172"/>
      <c r="K1031" s="174">
        <v>49</v>
      </c>
      <c r="L1031" s="173">
        <f t="shared" si="100"/>
        <v>1.2</v>
      </c>
      <c r="M1031" s="173">
        <f t="shared" si="101"/>
        <v>1.2</v>
      </c>
    </row>
    <row r="1032" spans="1:13" hidden="1" x14ac:dyDescent="0.2">
      <c r="A1032" s="135" t="s">
        <v>573</v>
      </c>
      <c r="B1032" s="136">
        <v>44275</v>
      </c>
      <c r="C1032" s="135" t="s">
        <v>574</v>
      </c>
      <c r="D1032" s="251" t="s">
        <v>243</v>
      </c>
      <c r="E1032" s="135" t="str">
        <f t="shared" si="96"/>
        <v>Gunther</v>
      </c>
      <c r="F1032" s="135" t="str">
        <f t="shared" si="97"/>
        <v>Krauer</v>
      </c>
      <c r="G1032" s="135" t="str">
        <f t="shared" si="98"/>
        <v>Men Seniors</v>
      </c>
      <c r="H1032" s="135" t="str">
        <f t="shared" si="99"/>
        <v>Walvis Bay</v>
      </c>
      <c r="I1032" s="174"/>
      <c r="J1032" s="172" t="s">
        <v>377</v>
      </c>
      <c r="K1032" s="174">
        <v>80</v>
      </c>
      <c r="L1032" s="173">
        <f t="shared" si="100"/>
        <v>1.7</v>
      </c>
      <c r="M1032" s="173">
        <f t="shared" si="101"/>
        <v>1.7</v>
      </c>
    </row>
    <row r="1033" spans="1:13" x14ac:dyDescent="0.2">
      <c r="A1033" s="135" t="s">
        <v>571</v>
      </c>
      <c r="B1033" s="136">
        <v>44274</v>
      </c>
      <c r="C1033" s="135" t="s">
        <v>572</v>
      </c>
      <c r="D1033" s="251" t="s">
        <v>212</v>
      </c>
      <c r="E1033" s="135" t="str">
        <f t="shared" si="96"/>
        <v>Morne</v>
      </c>
      <c r="F1033" s="135" t="str">
        <f t="shared" si="97"/>
        <v>Horn</v>
      </c>
      <c r="G1033" s="135" t="str">
        <f t="shared" si="98"/>
        <v>Men Seniors</v>
      </c>
      <c r="H1033" s="135" t="str">
        <f t="shared" si="99"/>
        <v>Penguin</v>
      </c>
      <c r="I1033" s="174" t="s">
        <v>22</v>
      </c>
      <c r="J1033" s="174"/>
      <c r="K1033" s="174">
        <v>45</v>
      </c>
      <c r="L1033" s="173">
        <f t="shared" si="100"/>
        <v>1.2</v>
      </c>
      <c r="M1033" s="173">
        <f t="shared" si="101"/>
        <v>1.2</v>
      </c>
    </row>
    <row r="1034" spans="1:13" ht="13.5" hidden="1" customHeight="1" x14ac:dyDescent="0.25">
      <c r="A1034" s="135" t="s">
        <v>544</v>
      </c>
      <c r="B1034" s="136">
        <v>44273</v>
      </c>
      <c r="C1034" s="135" t="s">
        <v>545</v>
      </c>
      <c r="D1034" s="272" t="s">
        <v>221</v>
      </c>
      <c r="E1034" s="135" t="str">
        <f t="shared" si="96"/>
        <v>Sean</v>
      </c>
      <c r="F1034" s="135" t="str">
        <f t="shared" si="97"/>
        <v>Van Den Heuvel</v>
      </c>
      <c r="G1034" s="135" t="str">
        <f t="shared" si="98"/>
        <v>Men Seniors</v>
      </c>
      <c r="H1034" s="135" t="str">
        <f t="shared" si="99"/>
        <v>Seagull Angling Club Inland</v>
      </c>
      <c r="I1034" s="174"/>
      <c r="J1034" s="174" t="s">
        <v>377</v>
      </c>
      <c r="K1034" s="174">
        <v>79</v>
      </c>
      <c r="L1034" s="173">
        <f t="shared" si="100"/>
        <v>1.6</v>
      </c>
      <c r="M1034" s="173">
        <f t="shared" si="101"/>
        <v>1.6</v>
      </c>
    </row>
    <row r="1035" spans="1:13" hidden="1" x14ac:dyDescent="0.2">
      <c r="A1035" s="135" t="s">
        <v>571</v>
      </c>
      <c r="B1035" s="136">
        <v>44274</v>
      </c>
      <c r="C1035" s="135" t="s">
        <v>572</v>
      </c>
      <c r="D1035" s="251" t="s">
        <v>255</v>
      </c>
      <c r="E1035" s="135" t="str">
        <f t="shared" si="96"/>
        <v>Adri</v>
      </c>
      <c r="F1035" s="135" t="str">
        <f t="shared" si="97"/>
        <v>Roets</v>
      </c>
      <c r="G1035" s="135" t="str">
        <f t="shared" si="98"/>
        <v>Men Seniors</v>
      </c>
      <c r="H1035" s="135" t="str">
        <f t="shared" si="99"/>
        <v>Atlantic Angling Club</v>
      </c>
      <c r="I1035" s="174"/>
      <c r="J1035" s="174" t="s">
        <v>376</v>
      </c>
      <c r="K1035" s="174">
        <v>75</v>
      </c>
      <c r="L1035" s="173">
        <f t="shared" si="100"/>
        <v>1.6</v>
      </c>
      <c r="M1035" s="173">
        <f t="shared" si="101"/>
        <v>1.6</v>
      </c>
    </row>
    <row r="1036" spans="1:13" hidden="1" x14ac:dyDescent="0.2">
      <c r="A1036" s="135" t="s">
        <v>573</v>
      </c>
      <c r="B1036" s="136">
        <v>44275</v>
      </c>
      <c r="C1036" s="135" t="s">
        <v>574</v>
      </c>
      <c r="D1036" s="251" t="s">
        <v>420</v>
      </c>
      <c r="E1036" s="135" t="str">
        <f t="shared" si="96"/>
        <v>Jacomien</v>
      </c>
      <c r="F1036" s="135" t="str">
        <f t="shared" si="97"/>
        <v>Heath</v>
      </c>
      <c r="G1036" s="135" t="str">
        <f t="shared" si="98"/>
        <v>Ladies Senior</v>
      </c>
      <c r="H1036" s="135" t="str">
        <f t="shared" si="99"/>
        <v>Steenbras</v>
      </c>
      <c r="I1036" s="174"/>
      <c r="J1036" s="172" t="s">
        <v>20</v>
      </c>
      <c r="K1036" s="174">
        <v>76</v>
      </c>
      <c r="L1036" s="173">
        <f t="shared" si="100"/>
        <v>1.6</v>
      </c>
      <c r="M1036" s="173">
        <f t="shared" si="101"/>
        <v>1.6</v>
      </c>
    </row>
    <row r="1037" spans="1:13" ht="13.5" hidden="1" customHeight="1" x14ac:dyDescent="0.25">
      <c r="A1037" s="135" t="s">
        <v>544</v>
      </c>
      <c r="B1037" s="136">
        <v>44273</v>
      </c>
      <c r="C1037" s="135" t="s">
        <v>545</v>
      </c>
      <c r="D1037" s="272" t="s">
        <v>251</v>
      </c>
      <c r="E1037" s="135" t="str">
        <f t="shared" si="96"/>
        <v>Chris Junior</v>
      </c>
      <c r="F1037" s="135" t="str">
        <f t="shared" si="97"/>
        <v>Orffer</v>
      </c>
      <c r="G1037" s="135" t="str">
        <f t="shared" si="98"/>
        <v>Men Seniors</v>
      </c>
      <c r="H1037" s="135" t="str">
        <f t="shared" si="99"/>
        <v>Penguin</v>
      </c>
      <c r="I1037" s="174"/>
      <c r="J1037" s="172" t="s">
        <v>377</v>
      </c>
      <c r="K1037" s="174">
        <v>77</v>
      </c>
      <c r="L1037" s="173">
        <f t="shared" si="100"/>
        <v>1.5</v>
      </c>
      <c r="M1037" s="173">
        <f t="shared" si="101"/>
        <v>1.5</v>
      </c>
    </row>
    <row r="1038" spans="1:13" hidden="1" x14ac:dyDescent="0.2">
      <c r="A1038" s="135" t="s">
        <v>544</v>
      </c>
      <c r="B1038" s="136">
        <v>44273</v>
      </c>
      <c r="C1038" s="135" t="s">
        <v>545</v>
      </c>
      <c r="D1038" s="251" t="s">
        <v>223</v>
      </c>
      <c r="E1038" s="135" t="str">
        <f t="shared" si="96"/>
        <v>Nols</v>
      </c>
      <c r="F1038" s="135" t="str">
        <f t="shared" si="97"/>
        <v>Diedericks</v>
      </c>
      <c r="G1038" s="135" t="str">
        <f t="shared" si="98"/>
        <v>Men Seniors</v>
      </c>
      <c r="H1038" s="135" t="str">
        <f t="shared" si="99"/>
        <v>Welwitschia</v>
      </c>
      <c r="I1038" s="174"/>
      <c r="J1038" s="172" t="s">
        <v>377</v>
      </c>
      <c r="K1038" s="174">
        <v>77</v>
      </c>
      <c r="L1038" s="173">
        <f t="shared" si="100"/>
        <v>1.5</v>
      </c>
      <c r="M1038" s="173">
        <f t="shared" si="101"/>
        <v>1.5</v>
      </c>
    </row>
    <row r="1039" spans="1:13" hidden="1" x14ac:dyDescent="0.2">
      <c r="A1039" s="135" t="s">
        <v>544</v>
      </c>
      <c r="B1039" s="136">
        <v>44273</v>
      </c>
      <c r="C1039" s="135" t="s">
        <v>545</v>
      </c>
      <c r="D1039" s="251" t="s">
        <v>479</v>
      </c>
      <c r="E1039" s="135" t="str">
        <f t="shared" si="96"/>
        <v>Norman</v>
      </c>
      <c r="F1039" s="135" t="str">
        <f t="shared" si="97"/>
        <v>Campbell</v>
      </c>
      <c r="G1039" s="135" t="str">
        <f t="shared" si="98"/>
        <v>Men Seniors</v>
      </c>
      <c r="H1039" s="135" t="str">
        <f t="shared" si="99"/>
        <v>Benguella</v>
      </c>
      <c r="I1039" s="174"/>
      <c r="J1039" s="174" t="s">
        <v>377</v>
      </c>
      <c r="K1039" s="174">
        <v>77</v>
      </c>
      <c r="L1039" s="173">
        <f t="shared" si="100"/>
        <v>1.5</v>
      </c>
      <c r="M1039" s="173">
        <f t="shared" si="101"/>
        <v>1.5</v>
      </c>
    </row>
    <row r="1040" spans="1:13" hidden="1" x14ac:dyDescent="0.2">
      <c r="A1040" s="135" t="s">
        <v>571</v>
      </c>
      <c r="B1040" s="136">
        <v>44274</v>
      </c>
      <c r="C1040" s="135" t="s">
        <v>572</v>
      </c>
      <c r="D1040" s="251" t="s">
        <v>262</v>
      </c>
      <c r="E1040" s="135" t="str">
        <f t="shared" si="96"/>
        <v>Lu-Andre</v>
      </c>
      <c r="F1040" s="135" t="str">
        <f t="shared" si="97"/>
        <v>Duvenhage</v>
      </c>
      <c r="G1040" s="135" t="str">
        <f t="shared" si="98"/>
        <v>Men Seniors</v>
      </c>
      <c r="H1040" s="135" t="str">
        <f t="shared" si="99"/>
        <v>Seagull Angling Club Coastal</v>
      </c>
      <c r="I1040" s="174"/>
      <c r="J1040" s="174" t="s">
        <v>20</v>
      </c>
      <c r="K1040" s="174">
        <v>75</v>
      </c>
      <c r="L1040" s="173">
        <f t="shared" si="100"/>
        <v>1.5</v>
      </c>
      <c r="M1040" s="173">
        <f t="shared" si="101"/>
        <v>1.5</v>
      </c>
    </row>
    <row r="1041" spans="1:13" ht="13.5" customHeight="1" x14ac:dyDescent="0.2">
      <c r="A1041" s="135" t="s">
        <v>571</v>
      </c>
      <c r="B1041" s="136">
        <v>44274</v>
      </c>
      <c r="C1041" s="135" t="s">
        <v>572</v>
      </c>
      <c r="D1041" s="251" t="s">
        <v>242</v>
      </c>
      <c r="E1041" s="135" t="str">
        <f t="shared" si="96"/>
        <v>Hennie</v>
      </c>
      <c r="F1041" s="135" t="str">
        <f t="shared" si="97"/>
        <v>Roets</v>
      </c>
      <c r="G1041" s="135" t="str">
        <f t="shared" si="98"/>
        <v>Men Seniors</v>
      </c>
      <c r="H1041" s="135" t="str">
        <f t="shared" si="99"/>
        <v>Atlantic Angling Club</v>
      </c>
      <c r="I1041" s="174" t="s">
        <v>22</v>
      </c>
      <c r="J1041" s="174"/>
      <c r="K1041" s="174">
        <v>43</v>
      </c>
      <c r="L1041" s="173">
        <f t="shared" si="100"/>
        <v>1.1000000000000001</v>
      </c>
      <c r="M1041" s="173">
        <f t="shared" si="101"/>
        <v>1.1000000000000001</v>
      </c>
    </row>
    <row r="1042" spans="1:13" hidden="1" x14ac:dyDescent="0.2">
      <c r="A1042" s="135" t="s">
        <v>544</v>
      </c>
      <c r="B1042" s="136">
        <v>44273</v>
      </c>
      <c r="C1042" s="135" t="s">
        <v>545</v>
      </c>
      <c r="D1042" s="251" t="s">
        <v>557</v>
      </c>
      <c r="E1042" s="135" t="str">
        <f t="shared" si="96"/>
        <v>Marina</v>
      </c>
      <c r="F1042" s="135" t="str">
        <f t="shared" si="97"/>
        <v>Kruger</v>
      </c>
      <c r="G1042" s="135" t="str">
        <f t="shared" si="98"/>
        <v>Ladies Senior</v>
      </c>
      <c r="H1042" s="135" t="str">
        <f t="shared" si="99"/>
        <v>Benguella</v>
      </c>
      <c r="I1042" s="174"/>
      <c r="J1042" s="172" t="s">
        <v>377</v>
      </c>
      <c r="K1042" s="174">
        <v>78</v>
      </c>
      <c r="L1042" s="173">
        <f t="shared" si="100"/>
        <v>1.5</v>
      </c>
      <c r="M1042" s="173">
        <f t="shared" si="101"/>
        <v>1.5</v>
      </c>
    </row>
    <row r="1043" spans="1:13" hidden="1" x14ac:dyDescent="0.2">
      <c r="A1043" s="135" t="s">
        <v>573</v>
      </c>
      <c r="B1043" s="136">
        <v>44275</v>
      </c>
      <c r="C1043" s="135" t="s">
        <v>574</v>
      </c>
      <c r="D1043" s="251" t="s">
        <v>220</v>
      </c>
      <c r="E1043" s="135" t="str">
        <f t="shared" si="96"/>
        <v>Chrisjan</v>
      </c>
      <c r="F1043" s="135" t="str">
        <f t="shared" si="97"/>
        <v>Potgieter</v>
      </c>
      <c r="G1043" s="135" t="str">
        <f t="shared" si="98"/>
        <v>Men Seniors</v>
      </c>
      <c r="H1043" s="135" t="str">
        <f t="shared" si="99"/>
        <v>Seagull Angling Club Coastal</v>
      </c>
      <c r="I1043" s="174"/>
      <c r="J1043" s="174" t="s">
        <v>20</v>
      </c>
      <c r="K1043" s="174">
        <v>75</v>
      </c>
      <c r="L1043" s="173">
        <f t="shared" si="100"/>
        <v>1.5</v>
      </c>
      <c r="M1043" s="173">
        <f t="shared" si="101"/>
        <v>1.5</v>
      </c>
    </row>
    <row r="1044" spans="1:13" hidden="1" x14ac:dyDescent="0.2">
      <c r="A1044" s="135" t="s">
        <v>573</v>
      </c>
      <c r="B1044" s="136">
        <v>44275</v>
      </c>
      <c r="C1044" s="135" t="s">
        <v>574</v>
      </c>
      <c r="D1044" s="251" t="s">
        <v>266</v>
      </c>
      <c r="E1044" s="135" t="str">
        <f t="shared" si="96"/>
        <v>Danie</v>
      </c>
      <c r="F1044" s="135" t="str">
        <f t="shared" si="97"/>
        <v>Smith</v>
      </c>
      <c r="G1044" s="135" t="str">
        <f t="shared" si="98"/>
        <v>Men Seniors</v>
      </c>
      <c r="H1044" s="135" t="str">
        <f t="shared" si="99"/>
        <v>Seagull Angling Club Inland</v>
      </c>
      <c r="I1044" s="174"/>
      <c r="J1044" s="172" t="s">
        <v>377</v>
      </c>
      <c r="K1044" s="174">
        <v>78</v>
      </c>
      <c r="L1044" s="173">
        <f t="shared" si="100"/>
        <v>1.5</v>
      </c>
      <c r="M1044" s="173">
        <f t="shared" si="101"/>
        <v>1.5</v>
      </c>
    </row>
    <row r="1045" spans="1:13" hidden="1" x14ac:dyDescent="0.2">
      <c r="A1045" s="135" t="s">
        <v>571</v>
      </c>
      <c r="B1045" s="136">
        <v>44274</v>
      </c>
      <c r="C1045" s="135" t="s">
        <v>572</v>
      </c>
      <c r="D1045" s="251" t="s">
        <v>267</v>
      </c>
      <c r="E1045" s="135" t="str">
        <f t="shared" si="96"/>
        <v>Herman</v>
      </c>
      <c r="F1045" s="135" t="str">
        <f t="shared" si="97"/>
        <v>Krauze</v>
      </c>
      <c r="G1045" s="135" t="str">
        <f t="shared" si="98"/>
        <v>Men U/16</v>
      </c>
      <c r="H1045" s="135" t="str">
        <f t="shared" si="99"/>
        <v>Henties Bay</v>
      </c>
      <c r="I1045" s="174"/>
      <c r="J1045" s="172" t="s">
        <v>376</v>
      </c>
      <c r="K1045" s="174">
        <v>85</v>
      </c>
      <c r="L1045" s="173">
        <f t="shared" si="100"/>
        <v>2.5</v>
      </c>
      <c r="M1045" s="173">
        <f t="shared" si="101"/>
        <v>2.5</v>
      </c>
    </row>
    <row r="1046" spans="1:13" hidden="1" x14ac:dyDescent="0.2">
      <c r="A1046" s="135" t="s">
        <v>573</v>
      </c>
      <c r="B1046" s="136">
        <v>44275</v>
      </c>
      <c r="C1046" s="135" t="s">
        <v>574</v>
      </c>
      <c r="D1046" s="251" t="s">
        <v>269</v>
      </c>
      <c r="E1046" s="135" t="str">
        <f t="shared" si="96"/>
        <v>Raymond</v>
      </c>
      <c r="F1046" s="135" t="str">
        <f t="shared" si="97"/>
        <v>Duvenhage</v>
      </c>
      <c r="G1046" s="135" t="str">
        <f t="shared" si="98"/>
        <v>Men Seniors</v>
      </c>
      <c r="H1046" s="135" t="str">
        <f t="shared" si="99"/>
        <v>Walvis Bay</v>
      </c>
      <c r="I1046" s="174"/>
      <c r="J1046" s="172" t="s">
        <v>377</v>
      </c>
      <c r="K1046" s="174">
        <v>78</v>
      </c>
      <c r="L1046" s="173">
        <f t="shared" si="100"/>
        <v>1.5</v>
      </c>
      <c r="M1046" s="173">
        <f t="shared" si="101"/>
        <v>1.5</v>
      </c>
    </row>
    <row r="1047" spans="1:13" hidden="1" x14ac:dyDescent="0.2">
      <c r="A1047" s="135" t="s">
        <v>544</v>
      </c>
      <c r="B1047" s="136">
        <v>44273</v>
      </c>
      <c r="C1047" s="135" t="s">
        <v>545</v>
      </c>
      <c r="D1047" s="251" t="s">
        <v>219</v>
      </c>
      <c r="E1047" s="135" t="str">
        <f t="shared" si="96"/>
        <v>Leon</v>
      </c>
      <c r="F1047" s="135" t="str">
        <f t="shared" si="97"/>
        <v>Krauze</v>
      </c>
      <c r="G1047" s="135" t="str">
        <f t="shared" si="98"/>
        <v>Men Seniors</v>
      </c>
      <c r="H1047" s="135" t="str">
        <f t="shared" si="99"/>
        <v>Henties Bay</v>
      </c>
      <c r="I1047" s="174"/>
      <c r="J1047" s="172" t="s">
        <v>377</v>
      </c>
      <c r="K1047" s="174">
        <v>76</v>
      </c>
      <c r="L1047" s="173">
        <f t="shared" si="100"/>
        <v>1.4</v>
      </c>
      <c r="M1047" s="173">
        <f t="shared" si="101"/>
        <v>1.4</v>
      </c>
    </row>
    <row r="1048" spans="1:13" x14ac:dyDescent="0.2">
      <c r="A1048" s="135" t="s">
        <v>573</v>
      </c>
      <c r="B1048" s="136">
        <v>44275</v>
      </c>
      <c r="C1048" s="135" t="s">
        <v>574</v>
      </c>
      <c r="D1048" s="251" t="s">
        <v>409</v>
      </c>
      <c r="E1048" s="135" t="str">
        <f t="shared" si="96"/>
        <v>Mark</v>
      </c>
      <c r="F1048" s="135" t="str">
        <f t="shared" si="97"/>
        <v>Van Der Merwe</v>
      </c>
      <c r="G1048" s="135" t="str">
        <f t="shared" si="98"/>
        <v>Men U/16</v>
      </c>
      <c r="H1048" s="135" t="str">
        <f t="shared" si="99"/>
        <v>Namib Park</v>
      </c>
      <c r="I1048" s="174" t="s">
        <v>22</v>
      </c>
      <c r="J1048" s="172"/>
      <c r="K1048" s="174">
        <v>42</v>
      </c>
      <c r="L1048" s="173">
        <f t="shared" si="100"/>
        <v>1</v>
      </c>
      <c r="M1048" s="173">
        <f t="shared" si="101"/>
        <v>1</v>
      </c>
    </row>
    <row r="1049" spans="1:13" hidden="1" x14ac:dyDescent="0.2">
      <c r="A1049" s="135" t="s">
        <v>571</v>
      </c>
      <c r="B1049" s="136">
        <v>44274</v>
      </c>
      <c r="C1049" s="135" t="s">
        <v>572</v>
      </c>
      <c r="D1049" s="251" t="s">
        <v>321</v>
      </c>
      <c r="E1049" s="135" t="str">
        <f t="shared" si="96"/>
        <v>Martin</v>
      </c>
      <c r="F1049" s="135" t="str">
        <f t="shared" si="97"/>
        <v>Cordier</v>
      </c>
      <c r="G1049" s="135" t="str">
        <f t="shared" si="98"/>
        <v>Men Seniors</v>
      </c>
      <c r="H1049" s="135" t="str">
        <f t="shared" si="99"/>
        <v>Walvis Bay</v>
      </c>
      <c r="I1049" s="174"/>
      <c r="J1049" s="174" t="s">
        <v>20</v>
      </c>
      <c r="K1049" s="174">
        <v>73</v>
      </c>
      <c r="L1049" s="173">
        <f t="shared" si="100"/>
        <v>1.4</v>
      </c>
      <c r="M1049" s="173">
        <f t="shared" si="101"/>
        <v>1.4</v>
      </c>
    </row>
    <row r="1050" spans="1:13" ht="13.5" hidden="1" customHeight="1" x14ac:dyDescent="0.2">
      <c r="A1050" s="135" t="s">
        <v>573</v>
      </c>
      <c r="B1050" s="136">
        <v>44275</v>
      </c>
      <c r="C1050" s="135" t="s">
        <v>574</v>
      </c>
      <c r="D1050" s="251" t="s">
        <v>242</v>
      </c>
      <c r="E1050" s="135" t="str">
        <f t="shared" si="96"/>
        <v>Hennie</v>
      </c>
      <c r="F1050" s="135" t="str">
        <f t="shared" si="97"/>
        <v>Roets</v>
      </c>
      <c r="G1050" s="135" t="str">
        <f t="shared" si="98"/>
        <v>Men Seniors</v>
      </c>
      <c r="H1050" s="135" t="str">
        <f t="shared" si="99"/>
        <v>Atlantic Angling Club</v>
      </c>
      <c r="I1050" s="174"/>
      <c r="J1050" s="172" t="s">
        <v>20</v>
      </c>
      <c r="K1050" s="174">
        <v>73</v>
      </c>
      <c r="L1050" s="173">
        <f t="shared" si="100"/>
        <v>1.4</v>
      </c>
      <c r="M1050" s="173">
        <f t="shared" si="101"/>
        <v>1.4</v>
      </c>
    </row>
    <row r="1051" spans="1:13" hidden="1" x14ac:dyDescent="0.2">
      <c r="A1051" s="135" t="s">
        <v>573</v>
      </c>
      <c r="B1051" s="136">
        <v>44275</v>
      </c>
      <c r="C1051" s="135" t="s">
        <v>574</v>
      </c>
      <c r="D1051" s="251" t="s">
        <v>260</v>
      </c>
      <c r="E1051" s="135" t="str">
        <f t="shared" si="96"/>
        <v>Grant</v>
      </c>
      <c r="F1051" s="135" t="str">
        <f t="shared" si="97"/>
        <v>Knight</v>
      </c>
      <c r="G1051" s="135" t="str">
        <f t="shared" si="98"/>
        <v>Men Seniors</v>
      </c>
      <c r="H1051" s="135" t="str">
        <f t="shared" si="99"/>
        <v>Penguin</v>
      </c>
      <c r="I1051" s="174"/>
      <c r="J1051" s="172" t="s">
        <v>377</v>
      </c>
      <c r="K1051" s="174">
        <v>76</v>
      </c>
      <c r="L1051" s="173">
        <f t="shared" si="100"/>
        <v>1.4</v>
      </c>
      <c r="M1051" s="173">
        <f t="shared" si="101"/>
        <v>1.4</v>
      </c>
    </row>
    <row r="1052" spans="1:13" hidden="1" x14ac:dyDescent="0.2">
      <c r="A1052" s="135" t="s">
        <v>573</v>
      </c>
      <c r="B1052" s="136">
        <v>44275</v>
      </c>
      <c r="C1052" s="135" t="s">
        <v>574</v>
      </c>
      <c r="D1052" s="251" t="s">
        <v>207</v>
      </c>
      <c r="E1052" s="135" t="str">
        <f t="shared" si="96"/>
        <v>Andre</v>
      </c>
      <c r="F1052" s="135" t="str">
        <f t="shared" si="97"/>
        <v>Coetzee</v>
      </c>
      <c r="G1052" s="135" t="str">
        <f t="shared" si="98"/>
        <v>Men Seniors</v>
      </c>
      <c r="H1052" s="135" t="str">
        <f t="shared" si="99"/>
        <v>Namib Park</v>
      </c>
      <c r="I1052" s="174"/>
      <c r="J1052" s="172" t="s">
        <v>20</v>
      </c>
      <c r="K1052" s="174">
        <v>73</v>
      </c>
      <c r="L1052" s="173">
        <f t="shared" si="100"/>
        <v>1.4</v>
      </c>
      <c r="M1052" s="173">
        <f t="shared" si="101"/>
        <v>1.4</v>
      </c>
    </row>
    <row r="1053" spans="1:13" ht="13.5" hidden="1" customHeight="1" x14ac:dyDescent="0.2">
      <c r="A1053" s="135" t="s">
        <v>571</v>
      </c>
      <c r="B1053" s="136">
        <v>44274</v>
      </c>
      <c r="C1053" s="135" t="s">
        <v>572</v>
      </c>
      <c r="D1053" s="251" t="s">
        <v>476</v>
      </c>
      <c r="E1053" s="135" t="str">
        <f t="shared" si="96"/>
        <v>Wanda</v>
      </c>
      <c r="F1053" s="135" t="str">
        <f t="shared" si="97"/>
        <v>Enslin</v>
      </c>
      <c r="G1053" s="135" t="str">
        <f t="shared" si="98"/>
        <v>Ladies Senior</v>
      </c>
      <c r="H1053" s="135" t="str">
        <f t="shared" si="99"/>
        <v>Namib Park</v>
      </c>
      <c r="I1053" s="174"/>
      <c r="J1053" s="174" t="s">
        <v>376</v>
      </c>
      <c r="K1053" s="174">
        <v>72</v>
      </c>
      <c r="L1053" s="173">
        <f t="shared" si="100"/>
        <v>1.4</v>
      </c>
      <c r="M1053" s="173">
        <f t="shared" si="101"/>
        <v>1.4</v>
      </c>
    </row>
    <row r="1054" spans="1:13" hidden="1" x14ac:dyDescent="0.2">
      <c r="A1054" s="135" t="s">
        <v>573</v>
      </c>
      <c r="B1054" s="136">
        <v>44275</v>
      </c>
      <c r="C1054" s="135" t="s">
        <v>574</v>
      </c>
      <c r="D1054" s="251" t="s">
        <v>209</v>
      </c>
      <c r="E1054" s="135" t="str">
        <f t="shared" si="96"/>
        <v>Roger</v>
      </c>
      <c r="F1054" s="135" t="str">
        <f t="shared" si="97"/>
        <v>Boon</v>
      </c>
      <c r="G1054" s="135" t="str">
        <f t="shared" si="98"/>
        <v>Men Seniors</v>
      </c>
      <c r="H1054" s="135" t="str">
        <f t="shared" si="99"/>
        <v>Namib Park</v>
      </c>
      <c r="I1054" s="174"/>
      <c r="J1054" s="172" t="s">
        <v>377</v>
      </c>
      <c r="K1054" s="174">
        <v>76</v>
      </c>
      <c r="L1054" s="173">
        <f t="shared" si="100"/>
        <v>1.4</v>
      </c>
      <c r="M1054" s="173">
        <f t="shared" si="101"/>
        <v>1.4</v>
      </c>
    </row>
    <row r="1055" spans="1:13" hidden="1" x14ac:dyDescent="0.2">
      <c r="A1055" s="135" t="s">
        <v>544</v>
      </c>
      <c r="B1055" s="136">
        <v>44273</v>
      </c>
      <c r="C1055" s="135" t="s">
        <v>545</v>
      </c>
      <c r="D1055" s="251" t="s">
        <v>244</v>
      </c>
      <c r="E1055" s="135" t="str">
        <f t="shared" si="96"/>
        <v>Lindie</v>
      </c>
      <c r="F1055" s="135" t="str">
        <f t="shared" si="97"/>
        <v>Krauze</v>
      </c>
      <c r="G1055" s="135" t="str">
        <f t="shared" si="98"/>
        <v>Ladies Senior</v>
      </c>
      <c r="H1055" s="135" t="str">
        <f t="shared" si="99"/>
        <v>Henties Bay</v>
      </c>
      <c r="I1055" s="174"/>
      <c r="J1055" s="174" t="s">
        <v>376</v>
      </c>
      <c r="K1055" s="174">
        <v>70</v>
      </c>
      <c r="L1055" s="173">
        <f t="shared" si="100"/>
        <v>1.3</v>
      </c>
      <c r="M1055" s="173">
        <f t="shared" si="101"/>
        <v>1.3</v>
      </c>
    </row>
    <row r="1056" spans="1:13" hidden="1" x14ac:dyDescent="0.2">
      <c r="A1056" s="135" t="s">
        <v>544</v>
      </c>
      <c r="B1056" s="136">
        <v>44273</v>
      </c>
      <c r="C1056" s="135" t="s">
        <v>545</v>
      </c>
      <c r="D1056" s="251" t="s">
        <v>416</v>
      </c>
      <c r="E1056" s="135" t="str">
        <f t="shared" si="96"/>
        <v>Nadine</v>
      </c>
      <c r="F1056" s="135" t="str">
        <f t="shared" si="97"/>
        <v>Downing</v>
      </c>
      <c r="G1056" s="135" t="str">
        <f t="shared" si="98"/>
        <v>Ladies Senior</v>
      </c>
      <c r="H1056" s="135" t="str">
        <f t="shared" si="99"/>
        <v>Henties Bay</v>
      </c>
      <c r="I1056" s="174"/>
      <c r="J1056" s="174" t="s">
        <v>20</v>
      </c>
      <c r="K1056" s="174">
        <v>69</v>
      </c>
      <c r="L1056" s="173">
        <f t="shared" si="100"/>
        <v>1.2</v>
      </c>
      <c r="M1056" s="173">
        <f t="shared" si="101"/>
        <v>1.2</v>
      </c>
    </row>
    <row r="1057" spans="1:13" x14ac:dyDescent="0.2">
      <c r="A1057" s="135" t="s">
        <v>544</v>
      </c>
      <c r="B1057" s="136">
        <v>44273</v>
      </c>
      <c r="C1057" s="135" t="s">
        <v>545</v>
      </c>
      <c r="D1057" s="273" t="s">
        <v>476</v>
      </c>
      <c r="E1057" s="135" t="str">
        <f t="shared" si="96"/>
        <v>Wanda</v>
      </c>
      <c r="F1057" s="135" t="str">
        <f t="shared" si="97"/>
        <v>Enslin</v>
      </c>
      <c r="G1057" s="135" t="str">
        <f t="shared" si="98"/>
        <v>Ladies Senior</v>
      </c>
      <c r="H1057" s="135" t="str">
        <f t="shared" si="99"/>
        <v>Namib Park</v>
      </c>
      <c r="I1057" s="174" t="s">
        <v>19</v>
      </c>
      <c r="J1057" s="172"/>
      <c r="K1057" s="174">
        <v>46</v>
      </c>
      <c r="L1057" s="173">
        <f t="shared" si="100"/>
        <v>1</v>
      </c>
      <c r="M1057" s="173">
        <f t="shared" si="101"/>
        <v>1</v>
      </c>
    </row>
    <row r="1058" spans="1:13" hidden="1" x14ac:dyDescent="0.2">
      <c r="A1058" s="135" t="s">
        <v>544</v>
      </c>
      <c r="B1058" s="136">
        <v>44273</v>
      </c>
      <c r="C1058" s="135" t="s">
        <v>545</v>
      </c>
      <c r="D1058" s="251" t="s">
        <v>282</v>
      </c>
      <c r="E1058" s="135" t="str">
        <f t="shared" si="96"/>
        <v>Eduard</v>
      </c>
      <c r="F1058" s="135" t="str">
        <f t="shared" si="97"/>
        <v>Janse van Rensburg</v>
      </c>
      <c r="G1058" s="135" t="str">
        <f t="shared" si="98"/>
        <v>Men U/16</v>
      </c>
      <c r="H1058" s="135" t="str">
        <f t="shared" si="99"/>
        <v>Walvis Bay</v>
      </c>
      <c r="I1058" s="174"/>
      <c r="J1058" s="172" t="s">
        <v>376</v>
      </c>
      <c r="K1058" s="174">
        <v>83</v>
      </c>
      <c r="L1058" s="173">
        <f t="shared" si="100"/>
        <v>2.2999999999999998</v>
      </c>
      <c r="M1058" s="173">
        <f t="shared" si="101"/>
        <v>2.2999999999999998</v>
      </c>
    </row>
    <row r="1059" spans="1:13" hidden="1" x14ac:dyDescent="0.2">
      <c r="A1059" s="135" t="s">
        <v>571</v>
      </c>
      <c r="B1059" s="136">
        <v>44274</v>
      </c>
      <c r="C1059" s="135" t="s">
        <v>572</v>
      </c>
      <c r="D1059" s="251" t="s">
        <v>220</v>
      </c>
      <c r="E1059" s="135" t="str">
        <f t="shared" si="96"/>
        <v>Chrisjan</v>
      </c>
      <c r="F1059" s="135" t="str">
        <f t="shared" si="97"/>
        <v>Potgieter</v>
      </c>
      <c r="G1059" s="135" t="str">
        <f t="shared" si="98"/>
        <v>Men Seniors</v>
      </c>
      <c r="H1059" s="135" t="str">
        <f t="shared" si="99"/>
        <v>Seagull Angling Club Coastal</v>
      </c>
      <c r="I1059" s="174"/>
      <c r="J1059" s="172" t="s">
        <v>371</v>
      </c>
      <c r="K1059" s="174">
        <v>50</v>
      </c>
      <c r="L1059" s="173">
        <f t="shared" si="100"/>
        <v>1.4</v>
      </c>
      <c r="M1059" s="173">
        <f t="shared" si="101"/>
        <v>1.4</v>
      </c>
    </row>
    <row r="1060" spans="1:13" hidden="1" x14ac:dyDescent="0.2">
      <c r="A1060" s="135" t="s">
        <v>544</v>
      </c>
      <c r="B1060" s="136">
        <v>44273</v>
      </c>
      <c r="C1060" s="135" t="s">
        <v>545</v>
      </c>
      <c r="D1060" s="251" t="s">
        <v>453</v>
      </c>
      <c r="E1060" s="135" t="str">
        <f t="shared" si="96"/>
        <v>Brandon</v>
      </c>
      <c r="F1060" s="135" t="str">
        <f t="shared" si="97"/>
        <v>Grane</v>
      </c>
      <c r="G1060" s="135" t="str">
        <f t="shared" si="98"/>
        <v>Men U/21</v>
      </c>
      <c r="H1060" s="135" t="str">
        <f t="shared" si="99"/>
        <v>Walvis Bay</v>
      </c>
      <c r="I1060" s="174"/>
      <c r="J1060" s="172" t="s">
        <v>377</v>
      </c>
      <c r="K1060" s="174">
        <v>77</v>
      </c>
      <c r="L1060" s="173">
        <f t="shared" si="100"/>
        <v>1.5</v>
      </c>
      <c r="M1060" s="173">
        <f t="shared" si="101"/>
        <v>1.5</v>
      </c>
    </row>
    <row r="1061" spans="1:13" ht="13.5" hidden="1" customHeight="1" x14ac:dyDescent="0.25">
      <c r="A1061" s="135" t="s">
        <v>544</v>
      </c>
      <c r="B1061" s="136">
        <v>44273</v>
      </c>
      <c r="C1061" s="135" t="s">
        <v>545</v>
      </c>
      <c r="D1061" s="272" t="s">
        <v>330</v>
      </c>
      <c r="E1061" s="135" t="str">
        <f t="shared" si="96"/>
        <v>Armand</v>
      </c>
      <c r="F1061" s="135" t="str">
        <f t="shared" si="97"/>
        <v>Fourie</v>
      </c>
      <c r="G1061" s="135" t="str">
        <f t="shared" si="98"/>
        <v>Men Seniors</v>
      </c>
      <c r="H1061" s="135" t="str">
        <f t="shared" si="99"/>
        <v>Okahandja</v>
      </c>
      <c r="I1061" s="174"/>
      <c r="J1061" s="172" t="s">
        <v>376</v>
      </c>
      <c r="K1061" s="174">
        <v>73</v>
      </c>
      <c r="L1061" s="173">
        <f t="shared" si="100"/>
        <v>1.4</v>
      </c>
      <c r="M1061" s="173">
        <f t="shared" si="101"/>
        <v>1.4</v>
      </c>
    </row>
    <row r="1062" spans="1:13" hidden="1" x14ac:dyDescent="0.25">
      <c r="A1062" s="135" t="s">
        <v>544</v>
      </c>
      <c r="B1062" s="136">
        <v>44273</v>
      </c>
      <c r="C1062" s="135" t="s">
        <v>545</v>
      </c>
      <c r="D1062" s="272" t="s">
        <v>248</v>
      </c>
      <c r="E1062" s="135" t="str">
        <f t="shared" si="96"/>
        <v>Corne</v>
      </c>
      <c r="F1062" s="135" t="str">
        <f t="shared" si="97"/>
        <v>Burger</v>
      </c>
      <c r="G1062" s="135" t="str">
        <f t="shared" si="98"/>
        <v>Men U/16</v>
      </c>
      <c r="H1062" s="135" t="str">
        <f t="shared" si="99"/>
        <v>Penguin</v>
      </c>
      <c r="I1062" s="174"/>
      <c r="J1062" s="172" t="s">
        <v>376</v>
      </c>
      <c r="K1062" s="174">
        <v>81</v>
      </c>
      <c r="L1062" s="173">
        <f t="shared" si="100"/>
        <v>2.1</v>
      </c>
      <c r="M1062" s="173">
        <f t="shared" si="101"/>
        <v>2.1</v>
      </c>
    </row>
    <row r="1063" spans="1:13" hidden="1" x14ac:dyDescent="0.2">
      <c r="A1063" s="135" t="s">
        <v>571</v>
      </c>
      <c r="B1063" s="136">
        <v>44274</v>
      </c>
      <c r="C1063" s="135" t="s">
        <v>572</v>
      </c>
      <c r="D1063" s="251" t="s">
        <v>216</v>
      </c>
      <c r="E1063" s="135" t="str">
        <f t="shared" si="96"/>
        <v>Etienne</v>
      </c>
      <c r="F1063" s="135" t="str">
        <f t="shared" si="97"/>
        <v>Stipp</v>
      </c>
      <c r="G1063" s="135" t="str">
        <f t="shared" si="98"/>
        <v>Men Seniors</v>
      </c>
      <c r="H1063" s="135" t="str">
        <f t="shared" si="99"/>
        <v>Benguella</v>
      </c>
      <c r="I1063" s="174"/>
      <c r="J1063" s="174" t="s">
        <v>376</v>
      </c>
      <c r="K1063" s="174">
        <v>72</v>
      </c>
      <c r="L1063" s="173">
        <f t="shared" si="100"/>
        <v>1.4</v>
      </c>
      <c r="M1063" s="173">
        <f t="shared" si="101"/>
        <v>1.4</v>
      </c>
    </row>
    <row r="1064" spans="1:13" hidden="1" x14ac:dyDescent="0.2">
      <c r="A1064" s="135" t="s">
        <v>573</v>
      </c>
      <c r="B1064" s="136">
        <v>44275</v>
      </c>
      <c r="C1064" s="135" t="s">
        <v>574</v>
      </c>
      <c r="D1064" s="251" t="s">
        <v>230</v>
      </c>
      <c r="E1064" s="135" t="str">
        <f t="shared" si="96"/>
        <v>Simen</v>
      </c>
      <c r="F1064" s="135" t="str">
        <f t="shared" si="97"/>
        <v>Andersen</v>
      </c>
      <c r="G1064" s="135" t="str">
        <f t="shared" si="98"/>
        <v>Men Seniors</v>
      </c>
      <c r="H1064" s="135" t="str">
        <f t="shared" si="99"/>
        <v>Henties Bay</v>
      </c>
      <c r="I1064" s="174"/>
      <c r="J1064" s="174" t="s">
        <v>376</v>
      </c>
      <c r="K1064" s="174">
        <v>73</v>
      </c>
      <c r="L1064" s="173">
        <f t="shared" si="100"/>
        <v>1.4</v>
      </c>
      <c r="M1064" s="173">
        <f t="shared" si="101"/>
        <v>1.4</v>
      </c>
    </row>
    <row r="1065" spans="1:13" ht="13.5" hidden="1" customHeight="1" x14ac:dyDescent="0.25">
      <c r="A1065" s="135" t="s">
        <v>544</v>
      </c>
      <c r="B1065" s="136">
        <v>44273</v>
      </c>
      <c r="C1065" s="135" t="s">
        <v>545</v>
      </c>
      <c r="D1065" s="272" t="s">
        <v>224</v>
      </c>
      <c r="E1065" s="135" t="str">
        <f t="shared" si="96"/>
        <v>Chris</v>
      </c>
      <c r="F1065" s="135" t="str">
        <f t="shared" si="97"/>
        <v>Feyerabend</v>
      </c>
      <c r="G1065" s="135" t="str">
        <f t="shared" si="98"/>
        <v>Men Seniors</v>
      </c>
      <c r="H1065" s="135" t="str">
        <f t="shared" si="99"/>
        <v>Otjiwarongo</v>
      </c>
      <c r="I1065" s="174"/>
      <c r="J1065" s="172" t="s">
        <v>20</v>
      </c>
      <c r="K1065" s="174">
        <v>72</v>
      </c>
      <c r="L1065" s="173">
        <f t="shared" si="100"/>
        <v>1.3</v>
      </c>
      <c r="M1065" s="173">
        <f t="shared" si="101"/>
        <v>1.3</v>
      </c>
    </row>
    <row r="1066" spans="1:13" hidden="1" x14ac:dyDescent="0.2">
      <c r="A1066" s="135" t="s">
        <v>571</v>
      </c>
      <c r="B1066" s="136">
        <v>44274</v>
      </c>
      <c r="C1066" s="135" t="s">
        <v>572</v>
      </c>
      <c r="D1066" s="251" t="s">
        <v>567</v>
      </c>
      <c r="E1066" s="135" t="str">
        <f t="shared" si="96"/>
        <v>Olaf</v>
      </c>
      <c r="F1066" s="135" t="str">
        <f t="shared" si="97"/>
        <v>Coetzee</v>
      </c>
      <c r="G1066" s="135" t="str">
        <f t="shared" si="98"/>
        <v>Men Seniors</v>
      </c>
      <c r="H1066" s="135" t="str">
        <f t="shared" si="99"/>
        <v>Namib Park</v>
      </c>
      <c r="I1066" s="174"/>
      <c r="J1066" s="172" t="s">
        <v>377</v>
      </c>
      <c r="K1066" s="174">
        <v>75</v>
      </c>
      <c r="L1066" s="173">
        <f t="shared" si="100"/>
        <v>1.3</v>
      </c>
      <c r="M1066" s="173">
        <f t="shared" si="101"/>
        <v>1.3</v>
      </c>
    </row>
    <row r="1067" spans="1:13" hidden="1" x14ac:dyDescent="0.2">
      <c r="A1067" s="135" t="s">
        <v>571</v>
      </c>
      <c r="B1067" s="136">
        <v>44274</v>
      </c>
      <c r="C1067" s="135" t="s">
        <v>572</v>
      </c>
      <c r="D1067" s="251" t="s">
        <v>216</v>
      </c>
      <c r="E1067" s="135" t="str">
        <f t="shared" si="96"/>
        <v>Etienne</v>
      </c>
      <c r="F1067" s="135" t="str">
        <f t="shared" si="97"/>
        <v>Stipp</v>
      </c>
      <c r="G1067" s="135" t="str">
        <f t="shared" si="98"/>
        <v>Men Seniors</v>
      </c>
      <c r="H1067" s="135" t="str">
        <f t="shared" si="99"/>
        <v>Benguella</v>
      </c>
      <c r="I1067" s="174"/>
      <c r="J1067" s="172" t="s">
        <v>20</v>
      </c>
      <c r="K1067" s="174">
        <v>72</v>
      </c>
      <c r="L1067" s="173">
        <f t="shared" si="100"/>
        <v>1.3</v>
      </c>
      <c r="M1067" s="173">
        <f t="shared" si="101"/>
        <v>1.3</v>
      </c>
    </row>
    <row r="1068" spans="1:13" x14ac:dyDescent="0.2">
      <c r="A1068" s="135" t="s">
        <v>544</v>
      </c>
      <c r="B1068" s="136">
        <v>44273</v>
      </c>
      <c r="C1068" s="135" t="s">
        <v>545</v>
      </c>
      <c r="D1068" s="251" t="s">
        <v>250</v>
      </c>
      <c r="E1068" s="135" t="str">
        <f t="shared" si="96"/>
        <v>Elaine</v>
      </c>
      <c r="F1068" s="135" t="str">
        <f t="shared" si="97"/>
        <v>Vorster</v>
      </c>
      <c r="G1068" s="135" t="str">
        <f t="shared" si="98"/>
        <v>Ladies Senior</v>
      </c>
      <c r="H1068" s="135" t="str">
        <f t="shared" si="99"/>
        <v>Henties Bay</v>
      </c>
      <c r="I1068" s="174" t="s">
        <v>19</v>
      </c>
      <c r="J1068" s="172"/>
      <c r="K1068" s="174">
        <v>46</v>
      </c>
      <c r="L1068" s="173">
        <f t="shared" si="100"/>
        <v>1</v>
      </c>
      <c r="M1068" s="173">
        <f t="shared" si="101"/>
        <v>1</v>
      </c>
    </row>
    <row r="1069" spans="1:13" hidden="1" x14ac:dyDescent="0.2">
      <c r="A1069" s="135" t="s">
        <v>571</v>
      </c>
      <c r="B1069" s="136">
        <v>44274</v>
      </c>
      <c r="C1069" s="135" t="s">
        <v>572</v>
      </c>
      <c r="D1069" s="251" t="s">
        <v>243</v>
      </c>
      <c r="E1069" s="135" t="str">
        <f t="shared" si="96"/>
        <v>Gunther</v>
      </c>
      <c r="F1069" s="135" t="str">
        <f t="shared" si="97"/>
        <v>Krauer</v>
      </c>
      <c r="G1069" s="135" t="str">
        <f t="shared" si="98"/>
        <v>Men Seniors</v>
      </c>
      <c r="H1069" s="135" t="str">
        <f t="shared" si="99"/>
        <v>Walvis Bay</v>
      </c>
      <c r="I1069" s="174"/>
      <c r="J1069" s="172" t="s">
        <v>377</v>
      </c>
      <c r="K1069" s="174">
        <v>74</v>
      </c>
      <c r="L1069" s="173">
        <f t="shared" si="100"/>
        <v>1.3</v>
      </c>
      <c r="M1069" s="173">
        <f t="shared" si="101"/>
        <v>1.3</v>
      </c>
    </row>
    <row r="1070" spans="1:13" hidden="1" x14ac:dyDescent="0.2">
      <c r="A1070" s="135" t="s">
        <v>573</v>
      </c>
      <c r="B1070" s="136">
        <v>44275</v>
      </c>
      <c r="C1070" s="135" t="s">
        <v>574</v>
      </c>
      <c r="D1070" s="251" t="s">
        <v>228</v>
      </c>
      <c r="E1070" s="135" t="str">
        <f t="shared" si="96"/>
        <v>Deon</v>
      </c>
      <c r="F1070" s="135" t="str">
        <f t="shared" si="97"/>
        <v>Jacobs</v>
      </c>
      <c r="G1070" s="135" t="str">
        <f t="shared" si="98"/>
        <v>Men Seniors</v>
      </c>
      <c r="H1070" s="135" t="str">
        <f t="shared" si="99"/>
        <v>Benguella</v>
      </c>
      <c r="I1070" s="174"/>
      <c r="J1070" s="172" t="s">
        <v>20</v>
      </c>
      <c r="K1070" s="174">
        <v>72</v>
      </c>
      <c r="L1070" s="173">
        <f t="shared" si="100"/>
        <v>1.3</v>
      </c>
      <c r="M1070" s="173">
        <f t="shared" si="101"/>
        <v>1.3</v>
      </c>
    </row>
    <row r="1071" spans="1:13" ht="13.5" hidden="1" customHeight="1" x14ac:dyDescent="0.2">
      <c r="A1071" s="135" t="s">
        <v>573</v>
      </c>
      <c r="B1071" s="136">
        <v>44275</v>
      </c>
      <c r="C1071" s="135" t="s">
        <v>574</v>
      </c>
      <c r="D1071" s="251" t="s">
        <v>236</v>
      </c>
      <c r="E1071" s="135" t="str">
        <f t="shared" si="96"/>
        <v>Lezelle</v>
      </c>
      <c r="F1071" s="135" t="str">
        <f t="shared" si="97"/>
        <v xml:space="preserve">Smit </v>
      </c>
      <c r="G1071" s="135" t="str">
        <f t="shared" si="98"/>
        <v>Ladies Senior</v>
      </c>
      <c r="H1071" s="135" t="str">
        <f t="shared" si="99"/>
        <v>Benguella</v>
      </c>
      <c r="I1071" s="174"/>
      <c r="J1071" s="172" t="s">
        <v>20</v>
      </c>
      <c r="K1071" s="174">
        <v>69</v>
      </c>
      <c r="L1071" s="173">
        <f t="shared" si="100"/>
        <v>1.2</v>
      </c>
      <c r="M1071" s="173">
        <f t="shared" si="101"/>
        <v>1.2</v>
      </c>
    </row>
    <row r="1072" spans="1:13" x14ac:dyDescent="0.2">
      <c r="A1072" s="135" t="s">
        <v>573</v>
      </c>
      <c r="B1072" s="136">
        <v>44275</v>
      </c>
      <c r="C1072" s="135" t="s">
        <v>574</v>
      </c>
      <c r="D1072" s="251" t="s">
        <v>204</v>
      </c>
      <c r="E1072" s="135" t="str">
        <f t="shared" si="96"/>
        <v>Philip</v>
      </c>
      <c r="F1072" s="135" t="str">
        <f t="shared" si="97"/>
        <v>Swartz</v>
      </c>
      <c r="G1072" s="135" t="str">
        <f t="shared" si="98"/>
        <v>Men U/16</v>
      </c>
      <c r="H1072" s="135" t="str">
        <f t="shared" si="99"/>
        <v>Mako</v>
      </c>
      <c r="I1072" s="174" t="s">
        <v>19</v>
      </c>
      <c r="J1072" s="172"/>
      <c r="K1072" s="174">
        <v>45</v>
      </c>
      <c r="L1072" s="173">
        <f t="shared" si="100"/>
        <v>0.9</v>
      </c>
      <c r="M1072" s="173">
        <f t="shared" si="101"/>
        <v>0.9</v>
      </c>
    </row>
    <row r="1073" spans="1:13" hidden="1" x14ac:dyDescent="0.2">
      <c r="A1073" s="135" t="s">
        <v>573</v>
      </c>
      <c r="B1073" s="136">
        <v>44275</v>
      </c>
      <c r="C1073" s="135" t="s">
        <v>574</v>
      </c>
      <c r="D1073" s="251" t="s">
        <v>567</v>
      </c>
      <c r="E1073" s="135" t="str">
        <f t="shared" si="96"/>
        <v>Olaf</v>
      </c>
      <c r="F1073" s="135" t="str">
        <f t="shared" si="97"/>
        <v>Coetzee</v>
      </c>
      <c r="G1073" s="135" t="str">
        <f t="shared" si="98"/>
        <v>Men Seniors</v>
      </c>
      <c r="H1073" s="135" t="str">
        <f t="shared" si="99"/>
        <v>Namib Park</v>
      </c>
      <c r="I1073" s="174"/>
      <c r="J1073" s="172" t="s">
        <v>377</v>
      </c>
      <c r="K1073" s="174">
        <v>74</v>
      </c>
      <c r="L1073" s="173">
        <f t="shared" si="100"/>
        <v>1.3</v>
      </c>
      <c r="M1073" s="173">
        <f t="shared" si="101"/>
        <v>1.3</v>
      </c>
    </row>
    <row r="1074" spans="1:13" ht="13.5" hidden="1" customHeight="1" x14ac:dyDescent="0.25">
      <c r="A1074" s="135" t="s">
        <v>544</v>
      </c>
      <c r="B1074" s="136">
        <v>44273</v>
      </c>
      <c r="C1074" s="135" t="s">
        <v>545</v>
      </c>
      <c r="D1074" s="272" t="s">
        <v>270</v>
      </c>
      <c r="E1074" s="135" t="str">
        <f t="shared" si="96"/>
        <v>Org</v>
      </c>
      <c r="F1074" s="135" t="str">
        <f t="shared" si="97"/>
        <v>Van Rensburg</v>
      </c>
      <c r="G1074" s="135" t="str">
        <f t="shared" si="98"/>
        <v>Men Seniors</v>
      </c>
      <c r="H1074" s="135" t="str">
        <f t="shared" si="99"/>
        <v>Otjiwarongo</v>
      </c>
      <c r="I1074" s="174"/>
      <c r="J1074" s="172" t="s">
        <v>376</v>
      </c>
      <c r="K1074" s="174">
        <v>70</v>
      </c>
      <c r="L1074" s="173">
        <f t="shared" si="100"/>
        <v>1.3</v>
      </c>
      <c r="M1074" s="173">
        <f t="shared" si="101"/>
        <v>1.3</v>
      </c>
    </row>
    <row r="1075" spans="1:13" hidden="1" x14ac:dyDescent="0.2">
      <c r="A1075" s="135" t="s">
        <v>544</v>
      </c>
      <c r="B1075" s="136">
        <v>44273</v>
      </c>
      <c r="C1075" s="135" t="s">
        <v>545</v>
      </c>
      <c r="D1075" s="251" t="s">
        <v>323</v>
      </c>
      <c r="E1075" s="135" t="str">
        <f t="shared" si="96"/>
        <v>Lourens</v>
      </c>
      <c r="F1075" s="135" t="str">
        <f t="shared" si="97"/>
        <v>Fourie</v>
      </c>
      <c r="G1075" s="135" t="str">
        <f t="shared" si="98"/>
        <v>Men Seniors</v>
      </c>
      <c r="H1075" s="135" t="str">
        <f t="shared" si="99"/>
        <v>Henties Bay</v>
      </c>
      <c r="I1075" s="174"/>
      <c r="J1075" s="174" t="s">
        <v>376</v>
      </c>
      <c r="K1075" s="174">
        <v>70</v>
      </c>
      <c r="L1075" s="173">
        <f t="shared" si="100"/>
        <v>1.3</v>
      </c>
      <c r="M1075" s="173">
        <f t="shared" si="101"/>
        <v>1.3</v>
      </c>
    </row>
    <row r="1076" spans="1:13" hidden="1" x14ac:dyDescent="0.2">
      <c r="A1076" s="135" t="s">
        <v>571</v>
      </c>
      <c r="B1076" s="136">
        <v>44274</v>
      </c>
      <c r="C1076" s="135" t="s">
        <v>572</v>
      </c>
      <c r="D1076" s="251" t="s">
        <v>207</v>
      </c>
      <c r="E1076" s="135" t="str">
        <f t="shared" si="96"/>
        <v>Andre</v>
      </c>
      <c r="F1076" s="135" t="str">
        <f t="shared" si="97"/>
        <v>Coetzee</v>
      </c>
      <c r="G1076" s="135" t="str">
        <f t="shared" si="98"/>
        <v>Men Seniors</v>
      </c>
      <c r="H1076" s="135" t="str">
        <f t="shared" si="99"/>
        <v>Namib Park</v>
      </c>
      <c r="I1076" s="174"/>
      <c r="J1076" s="174" t="s">
        <v>376</v>
      </c>
      <c r="K1076" s="174">
        <v>70</v>
      </c>
      <c r="L1076" s="173">
        <f t="shared" si="100"/>
        <v>1.3</v>
      </c>
      <c r="M1076" s="173">
        <f t="shared" si="101"/>
        <v>1.3</v>
      </c>
    </row>
    <row r="1077" spans="1:13" hidden="1" x14ac:dyDescent="0.2">
      <c r="A1077" s="135" t="s">
        <v>571</v>
      </c>
      <c r="B1077" s="136">
        <v>44274</v>
      </c>
      <c r="C1077" s="135" t="s">
        <v>572</v>
      </c>
      <c r="D1077" s="251" t="s">
        <v>453</v>
      </c>
      <c r="E1077" s="135" t="str">
        <f t="shared" si="96"/>
        <v>Brandon</v>
      </c>
      <c r="F1077" s="135" t="str">
        <f t="shared" si="97"/>
        <v>Grane</v>
      </c>
      <c r="G1077" s="135" t="str">
        <f t="shared" si="98"/>
        <v>Men U/21</v>
      </c>
      <c r="H1077" s="135" t="str">
        <f t="shared" si="99"/>
        <v>Walvis Bay</v>
      </c>
      <c r="I1077" s="174"/>
      <c r="J1077" s="172" t="s">
        <v>376</v>
      </c>
      <c r="K1077" s="174">
        <v>73</v>
      </c>
      <c r="L1077" s="173">
        <f t="shared" si="100"/>
        <v>1.4</v>
      </c>
      <c r="M1077" s="173">
        <f t="shared" si="101"/>
        <v>1.4</v>
      </c>
    </row>
    <row r="1078" spans="1:13" ht="13.5" hidden="1" customHeight="1" x14ac:dyDescent="0.2">
      <c r="A1078" s="135" t="s">
        <v>544</v>
      </c>
      <c r="B1078" s="136">
        <v>44273</v>
      </c>
      <c r="C1078" s="135" t="s">
        <v>545</v>
      </c>
      <c r="D1078" s="251" t="s">
        <v>406</v>
      </c>
      <c r="E1078" s="135" t="str">
        <f t="shared" si="96"/>
        <v>Lydia</v>
      </c>
      <c r="F1078" s="135" t="str">
        <f t="shared" si="97"/>
        <v>Cilliers</v>
      </c>
      <c r="G1078" s="135" t="str">
        <f t="shared" si="98"/>
        <v>Ladies Senior</v>
      </c>
      <c r="H1078" s="135" t="str">
        <f t="shared" si="99"/>
        <v>Benguella</v>
      </c>
      <c r="I1078" s="174"/>
      <c r="J1078" s="172" t="s">
        <v>20</v>
      </c>
      <c r="K1078" s="174">
        <v>68</v>
      </c>
      <c r="L1078" s="173">
        <f t="shared" si="100"/>
        <v>1.1000000000000001</v>
      </c>
      <c r="M1078" s="173">
        <f t="shared" si="101"/>
        <v>1.1000000000000001</v>
      </c>
    </row>
    <row r="1079" spans="1:13" hidden="1" x14ac:dyDescent="0.2">
      <c r="A1079" s="135" t="s">
        <v>544</v>
      </c>
      <c r="B1079" s="136">
        <v>44273</v>
      </c>
      <c r="C1079" s="135" t="s">
        <v>545</v>
      </c>
      <c r="D1079" s="273" t="s">
        <v>258</v>
      </c>
      <c r="E1079" s="135" t="str">
        <f t="shared" si="96"/>
        <v>Henning</v>
      </c>
      <c r="F1079" s="135" t="str">
        <f t="shared" si="97"/>
        <v>Du Plessis</v>
      </c>
      <c r="G1079" s="135" t="str">
        <f t="shared" si="98"/>
        <v>Men Seniors</v>
      </c>
      <c r="H1079" s="135" t="str">
        <f t="shared" si="99"/>
        <v>Atlantic Angling Club</v>
      </c>
      <c r="I1079" s="174"/>
      <c r="J1079" s="174" t="s">
        <v>20</v>
      </c>
      <c r="K1079" s="174">
        <v>69</v>
      </c>
      <c r="L1079" s="173">
        <f t="shared" si="100"/>
        <v>1.2</v>
      </c>
      <c r="M1079" s="173">
        <f t="shared" si="101"/>
        <v>1.2</v>
      </c>
    </row>
    <row r="1080" spans="1:13" hidden="1" x14ac:dyDescent="0.2">
      <c r="A1080" s="135" t="s">
        <v>571</v>
      </c>
      <c r="B1080" s="136">
        <v>44274</v>
      </c>
      <c r="C1080" s="135" t="s">
        <v>572</v>
      </c>
      <c r="D1080" s="251" t="s">
        <v>306</v>
      </c>
      <c r="E1080" s="135" t="str">
        <f t="shared" si="96"/>
        <v>Rudi(Jnr.)</v>
      </c>
      <c r="F1080" s="135" t="str">
        <f t="shared" si="97"/>
        <v>Swartz</v>
      </c>
      <c r="G1080" s="135" t="str">
        <f t="shared" si="98"/>
        <v>Men U/16</v>
      </c>
      <c r="H1080" s="135" t="str">
        <f t="shared" si="99"/>
        <v>Mako</v>
      </c>
      <c r="I1080" s="174"/>
      <c r="J1080" s="172" t="s">
        <v>376</v>
      </c>
      <c r="K1080" s="174">
        <v>77</v>
      </c>
      <c r="L1080" s="173">
        <f t="shared" si="100"/>
        <v>1.8</v>
      </c>
      <c r="M1080" s="173">
        <f t="shared" si="101"/>
        <v>1.8</v>
      </c>
    </row>
    <row r="1081" spans="1:13" ht="13.5" customHeight="1" x14ac:dyDescent="0.2">
      <c r="A1081" s="135" t="s">
        <v>573</v>
      </c>
      <c r="B1081" s="136">
        <v>44275</v>
      </c>
      <c r="C1081" s="135" t="s">
        <v>574</v>
      </c>
      <c r="D1081" s="251" t="s">
        <v>284</v>
      </c>
      <c r="E1081" s="135" t="str">
        <f t="shared" si="96"/>
        <v>Otto</v>
      </c>
      <c r="F1081" s="135" t="str">
        <f t="shared" si="97"/>
        <v>Feyerabend</v>
      </c>
      <c r="G1081" s="135" t="str">
        <f t="shared" si="98"/>
        <v>Men U/16</v>
      </c>
      <c r="H1081" s="135" t="str">
        <f t="shared" si="99"/>
        <v>Otjiwarongo</v>
      </c>
      <c r="I1081" s="174" t="s">
        <v>19</v>
      </c>
      <c r="J1081" s="172"/>
      <c r="K1081" s="174">
        <v>44</v>
      </c>
      <c r="L1081" s="173">
        <f t="shared" si="100"/>
        <v>0.9</v>
      </c>
      <c r="M1081" s="173">
        <f t="shared" si="101"/>
        <v>0.9</v>
      </c>
    </row>
    <row r="1082" spans="1:13" hidden="1" x14ac:dyDescent="0.2">
      <c r="A1082" s="135" t="s">
        <v>571</v>
      </c>
      <c r="B1082" s="136">
        <v>44274</v>
      </c>
      <c r="C1082" s="135" t="s">
        <v>572</v>
      </c>
      <c r="D1082" s="251" t="s">
        <v>238</v>
      </c>
      <c r="E1082" s="135" t="str">
        <f t="shared" si="96"/>
        <v>Stefan Jnr</v>
      </c>
      <c r="F1082" s="135" t="str">
        <f t="shared" si="97"/>
        <v>Du Preez</v>
      </c>
      <c r="G1082" s="135" t="str">
        <f t="shared" si="98"/>
        <v>Men U/16</v>
      </c>
      <c r="H1082" s="135" t="str">
        <f t="shared" si="99"/>
        <v>Walvis Bay</v>
      </c>
      <c r="I1082" s="174"/>
      <c r="J1082" s="172" t="s">
        <v>376</v>
      </c>
      <c r="K1082" s="174">
        <v>77</v>
      </c>
      <c r="L1082" s="173">
        <f t="shared" si="100"/>
        <v>1.8</v>
      </c>
      <c r="M1082" s="173">
        <f t="shared" si="101"/>
        <v>1.8</v>
      </c>
    </row>
    <row r="1083" spans="1:13" hidden="1" x14ac:dyDescent="0.2">
      <c r="A1083" s="135" t="s">
        <v>544</v>
      </c>
      <c r="B1083" s="136">
        <v>44273</v>
      </c>
      <c r="C1083" s="135" t="s">
        <v>545</v>
      </c>
      <c r="D1083" s="251" t="s">
        <v>557</v>
      </c>
      <c r="E1083" s="135" t="str">
        <f t="shared" si="96"/>
        <v>Marina</v>
      </c>
      <c r="F1083" s="135" t="str">
        <f t="shared" si="97"/>
        <v>Kruger</v>
      </c>
      <c r="G1083" s="135" t="str">
        <f t="shared" si="98"/>
        <v>Ladies Senior</v>
      </c>
      <c r="H1083" s="135" t="str">
        <f t="shared" si="99"/>
        <v>Benguella</v>
      </c>
      <c r="I1083" s="174"/>
      <c r="J1083" s="172" t="s">
        <v>20</v>
      </c>
      <c r="K1083" s="174">
        <v>67</v>
      </c>
      <c r="L1083" s="173">
        <f t="shared" si="100"/>
        <v>1.1000000000000001</v>
      </c>
      <c r="M1083" s="173">
        <f t="shared" si="101"/>
        <v>1.1000000000000001</v>
      </c>
    </row>
    <row r="1084" spans="1:13" ht="13.5" customHeight="1" x14ac:dyDescent="0.25">
      <c r="A1084" s="135" t="s">
        <v>544</v>
      </c>
      <c r="B1084" s="136">
        <v>44273</v>
      </c>
      <c r="C1084" s="135" t="s">
        <v>545</v>
      </c>
      <c r="D1084" s="272" t="s">
        <v>420</v>
      </c>
      <c r="E1084" s="135" t="str">
        <f t="shared" si="96"/>
        <v>Jacomien</v>
      </c>
      <c r="F1084" s="135" t="str">
        <f t="shared" si="97"/>
        <v>Heath</v>
      </c>
      <c r="G1084" s="135" t="str">
        <f t="shared" si="98"/>
        <v>Ladies Senior</v>
      </c>
      <c r="H1084" s="135" t="str">
        <f t="shared" si="99"/>
        <v>Steenbras</v>
      </c>
      <c r="I1084" s="174" t="s">
        <v>19</v>
      </c>
      <c r="J1084" s="172"/>
      <c r="K1084" s="174">
        <v>44</v>
      </c>
      <c r="L1084" s="173">
        <f t="shared" si="100"/>
        <v>0.9</v>
      </c>
      <c r="M1084" s="173">
        <f t="shared" si="101"/>
        <v>0.9</v>
      </c>
    </row>
    <row r="1085" spans="1:13" hidden="1" x14ac:dyDescent="0.2">
      <c r="A1085" s="135" t="s">
        <v>544</v>
      </c>
      <c r="B1085" s="136">
        <v>44273</v>
      </c>
      <c r="C1085" s="135" t="s">
        <v>545</v>
      </c>
      <c r="D1085" s="251" t="s">
        <v>282</v>
      </c>
      <c r="E1085" s="135" t="str">
        <f t="shared" si="96"/>
        <v>Eduard</v>
      </c>
      <c r="F1085" s="135" t="str">
        <f t="shared" si="97"/>
        <v>Janse van Rensburg</v>
      </c>
      <c r="G1085" s="135" t="str">
        <f t="shared" si="98"/>
        <v>Men U/16</v>
      </c>
      <c r="H1085" s="135" t="str">
        <f t="shared" si="99"/>
        <v>Walvis Bay</v>
      </c>
      <c r="I1085" s="174"/>
      <c r="J1085" s="172" t="s">
        <v>376</v>
      </c>
      <c r="K1085" s="174">
        <v>75</v>
      </c>
      <c r="L1085" s="173">
        <f t="shared" si="100"/>
        <v>1.6</v>
      </c>
      <c r="M1085" s="173">
        <f t="shared" si="101"/>
        <v>1.6</v>
      </c>
    </row>
    <row r="1086" spans="1:13" ht="13.5" hidden="1" customHeight="1" x14ac:dyDescent="0.25">
      <c r="A1086" s="135" t="s">
        <v>544</v>
      </c>
      <c r="B1086" s="136">
        <v>44273</v>
      </c>
      <c r="C1086" s="135" t="s">
        <v>545</v>
      </c>
      <c r="D1086" s="272" t="s">
        <v>468</v>
      </c>
      <c r="E1086" s="135" t="str">
        <f t="shared" si="96"/>
        <v>Herman</v>
      </c>
      <c r="F1086" s="135" t="str">
        <f t="shared" si="97"/>
        <v>Swanepoel</v>
      </c>
      <c r="G1086" s="135" t="str">
        <f t="shared" si="98"/>
        <v>Men Seniors</v>
      </c>
      <c r="H1086" s="135" t="str">
        <f t="shared" si="99"/>
        <v>Steenbras</v>
      </c>
      <c r="I1086" s="174"/>
      <c r="J1086" s="172" t="s">
        <v>377</v>
      </c>
      <c r="K1086" s="174">
        <v>73</v>
      </c>
      <c r="L1086" s="173">
        <f t="shared" si="100"/>
        <v>1.2</v>
      </c>
      <c r="M1086" s="173">
        <f t="shared" si="101"/>
        <v>1.2</v>
      </c>
    </row>
    <row r="1087" spans="1:13" hidden="1" x14ac:dyDescent="0.2">
      <c r="A1087" s="135" t="s">
        <v>571</v>
      </c>
      <c r="B1087" s="136">
        <v>44274</v>
      </c>
      <c r="C1087" s="135" t="s">
        <v>572</v>
      </c>
      <c r="D1087" s="251" t="s">
        <v>284</v>
      </c>
      <c r="E1087" s="135" t="str">
        <f t="shared" si="96"/>
        <v>Otto</v>
      </c>
      <c r="F1087" s="135" t="str">
        <f t="shared" si="97"/>
        <v>Feyerabend</v>
      </c>
      <c r="G1087" s="135" t="str">
        <f t="shared" si="98"/>
        <v>Men U/16</v>
      </c>
      <c r="H1087" s="135" t="str">
        <f t="shared" si="99"/>
        <v>Otjiwarongo</v>
      </c>
      <c r="I1087" s="174"/>
      <c r="J1087" s="172" t="s">
        <v>376</v>
      </c>
      <c r="K1087" s="174">
        <v>74</v>
      </c>
      <c r="L1087" s="173">
        <f t="shared" si="100"/>
        <v>1.5</v>
      </c>
      <c r="M1087" s="173">
        <f t="shared" si="101"/>
        <v>1.5</v>
      </c>
    </row>
    <row r="1088" spans="1:13" ht="13.5" hidden="1" customHeight="1" x14ac:dyDescent="0.25">
      <c r="A1088" s="135" t="s">
        <v>544</v>
      </c>
      <c r="B1088" s="136">
        <v>44273</v>
      </c>
      <c r="C1088" s="135" t="s">
        <v>545</v>
      </c>
      <c r="D1088" s="272" t="s">
        <v>211</v>
      </c>
      <c r="E1088" s="135" t="str">
        <f t="shared" si="96"/>
        <v>Johan</v>
      </c>
      <c r="F1088" s="135" t="str">
        <f t="shared" si="97"/>
        <v>Visser</v>
      </c>
      <c r="G1088" s="135" t="str">
        <f t="shared" si="98"/>
        <v>Men Seniors</v>
      </c>
      <c r="H1088" s="135" t="str">
        <f t="shared" si="99"/>
        <v>Mako</v>
      </c>
      <c r="I1088" s="174"/>
      <c r="J1088" s="172" t="s">
        <v>353</v>
      </c>
      <c r="K1088" s="174">
        <v>69</v>
      </c>
      <c r="L1088" s="173">
        <f t="shared" si="100"/>
        <v>1.2</v>
      </c>
      <c r="M1088" s="173">
        <f t="shared" si="101"/>
        <v>1.2</v>
      </c>
    </row>
    <row r="1089" spans="1:13" ht="13.5" hidden="1" customHeight="1" x14ac:dyDescent="0.2">
      <c r="A1089" s="135" t="s">
        <v>571</v>
      </c>
      <c r="B1089" s="136">
        <v>44274</v>
      </c>
      <c r="C1089" s="135" t="s">
        <v>572</v>
      </c>
      <c r="D1089" s="251" t="s">
        <v>223</v>
      </c>
      <c r="E1089" s="135" t="str">
        <f t="shared" si="96"/>
        <v>Nols</v>
      </c>
      <c r="F1089" s="135" t="str">
        <f t="shared" si="97"/>
        <v>Diedericks</v>
      </c>
      <c r="G1089" s="135" t="str">
        <f t="shared" si="98"/>
        <v>Men Seniors</v>
      </c>
      <c r="H1089" s="135" t="str">
        <f t="shared" si="99"/>
        <v>Welwitschia</v>
      </c>
      <c r="I1089" s="174"/>
      <c r="J1089" s="172" t="s">
        <v>377</v>
      </c>
      <c r="K1089" s="174">
        <v>72</v>
      </c>
      <c r="L1089" s="173">
        <f t="shared" si="100"/>
        <v>1.2</v>
      </c>
      <c r="M1089" s="173">
        <f t="shared" si="101"/>
        <v>1.2</v>
      </c>
    </row>
    <row r="1090" spans="1:13" x14ac:dyDescent="0.2">
      <c r="A1090" s="135" t="s">
        <v>573</v>
      </c>
      <c r="B1090" s="136">
        <v>44275</v>
      </c>
      <c r="C1090" s="135" t="s">
        <v>574</v>
      </c>
      <c r="D1090" s="251" t="s">
        <v>251</v>
      </c>
      <c r="E1090" s="135" t="str">
        <f t="shared" ref="E1090:E1114" si="102">IF(D1090="","",VLOOKUP(D1090,Master,3,FALSE))</f>
        <v>Chris Junior</v>
      </c>
      <c r="F1090" s="135" t="str">
        <f t="shared" ref="F1090:F1114" si="103">IF(D1090="","",VLOOKUP(D1090,Master,4,FALSE))</f>
        <v>Orffer</v>
      </c>
      <c r="G1090" s="135" t="str">
        <f t="shared" ref="G1090:G1114" si="104">IF(D1090="","",VLOOKUP(D1090,Master,5,FALSE))</f>
        <v>Men Seniors</v>
      </c>
      <c r="H1090" s="135" t="str">
        <f t="shared" ref="H1090:H1114" si="105">IF(D1090="","",VLOOKUP(D1090,Master,2,FALSE))</f>
        <v>Penguin</v>
      </c>
      <c r="I1090" s="174" t="s">
        <v>22</v>
      </c>
      <c r="J1090" s="172"/>
      <c r="K1090" s="174">
        <v>41</v>
      </c>
      <c r="L1090" s="173">
        <f t="shared" ref="L1090:L1114" si="106">IF(K1090="","",IF(I1090="",ROUND(HLOOKUP(J1090,kgList,K1090,FALSE),1),ROUND(HLOOKUP(I1090,kgList,K1090,FALSE),1)))</f>
        <v>0.9</v>
      </c>
      <c r="M1090" s="173">
        <f t="shared" ref="M1090:M1114" si="107">IF(L1090="","",IF(COUNTA(I1090:J1090)&gt;1,"Edible or Inedible",IF(COUNTA(I1090)=1,L1090*1,IF(COUNTA(J1090)=1,L1090*1,"ERROR"))))</f>
        <v>0.9</v>
      </c>
    </row>
    <row r="1091" spans="1:13" x14ac:dyDescent="0.2">
      <c r="A1091" s="135" t="s">
        <v>573</v>
      </c>
      <c r="B1091" s="136">
        <v>44275</v>
      </c>
      <c r="C1091" s="135" t="s">
        <v>574</v>
      </c>
      <c r="D1091" s="251" t="s">
        <v>454</v>
      </c>
      <c r="E1091" s="135" t="str">
        <f t="shared" si="102"/>
        <v>Daniel</v>
      </c>
      <c r="F1091" s="135" t="str">
        <f t="shared" si="103"/>
        <v>Pretorius</v>
      </c>
      <c r="G1091" s="135" t="str">
        <f t="shared" si="104"/>
        <v>Men Seniors</v>
      </c>
      <c r="H1091" s="135" t="str">
        <f t="shared" si="105"/>
        <v>Welwitschia</v>
      </c>
      <c r="I1091" s="174" t="s">
        <v>22</v>
      </c>
      <c r="J1091" s="172"/>
      <c r="K1091" s="174">
        <v>40</v>
      </c>
      <c r="L1091" s="173">
        <f t="shared" si="106"/>
        <v>0.9</v>
      </c>
      <c r="M1091" s="173">
        <f t="shared" si="107"/>
        <v>0.9</v>
      </c>
    </row>
    <row r="1092" spans="1:13" hidden="1" x14ac:dyDescent="0.2">
      <c r="A1092" s="135" t="s">
        <v>571</v>
      </c>
      <c r="B1092" s="136">
        <v>44274</v>
      </c>
      <c r="C1092" s="135" t="s">
        <v>572</v>
      </c>
      <c r="D1092" s="251" t="s">
        <v>213</v>
      </c>
      <c r="E1092" s="135" t="str">
        <f t="shared" si="102"/>
        <v>Jörg</v>
      </c>
      <c r="F1092" s="135" t="str">
        <f t="shared" si="103"/>
        <v>Walter</v>
      </c>
      <c r="G1092" s="135" t="str">
        <f t="shared" si="104"/>
        <v>Men Seniors</v>
      </c>
      <c r="H1092" s="135" t="str">
        <f t="shared" si="105"/>
        <v>Atlantic Angling Club</v>
      </c>
      <c r="I1092" s="174"/>
      <c r="J1092" s="174" t="s">
        <v>20</v>
      </c>
      <c r="K1092" s="174">
        <v>69</v>
      </c>
      <c r="L1092" s="173">
        <f t="shared" si="106"/>
        <v>1.2</v>
      </c>
      <c r="M1092" s="173">
        <f t="shared" si="107"/>
        <v>1.2</v>
      </c>
    </row>
    <row r="1093" spans="1:13" hidden="1" x14ac:dyDescent="0.2">
      <c r="A1093" s="135" t="s">
        <v>573</v>
      </c>
      <c r="B1093" s="136">
        <v>44275</v>
      </c>
      <c r="C1093" s="135" t="s">
        <v>574</v>
      </c>
      <c r="D1093" s="251" t="s">
        <v>206</v>
      </c>
      <c r="E1093" s="135" t="str">
        <f t="shared" si="102"/>
        <v>Brian</v>
      </c>
      <c r="F1093" s="135" t="str">
        <f t="shared" si="103"/>
        <v>Curtis</v>
      </c>
      <c r="G1093" s="135" t="str">
        <f t="shared" si="104"/>
        <v>Men Seniors</v>
      </c>
      <c r="H1093" s="135" t="str">
        <f t="shared" si="105"/>
        <v>Orca Angling Club</v>
      </c>
      <c r="I1093" s="174"/>
      <c r="J1093" s="174" t="s">
        <v>377</v>
      </c>
      <c r="K1093" s="174">
        <v>72</v>
      </c>
      <c r="L1093" s="173">
        <f t="shared" si="106"/>
        <v>1.2</v>
      </c>
      <c r="M1093" s="173">
        <f t="shared" si="107"/>
        <v>1.2</v>
      </c>
    </row>
    <row r="1094" spans="1:13" hidden="1" x14ac:dyDescent="0.2">
      <c r="A1094" s="135" t="s">
        <v>571</v>
      </c>
      <c r="B1094" s="136">
        <v>44274</v>
      </c>
      <c r="C1094" s="135" t="s">
        <v>572</v>
      </c>
      <c r="D1094" s="251" t="s">
        <v>255</v>
      </c>
      <c r="E1094" s="135" t="str">
        <f t="shared" si="102"/>
        <v>Adri</v>
      </c>
      <c r="F1094" s="135" t="str">
        <f t="shared" si="103"/>
        <v>Roets</v>
      </c>
      <c r="G1094" s="135" t="str">
        <f t="shared" si="104"/>
        <v>Men Seniors</v>
      </c>
      <c r="H1094" s="135" t="str">
        <f t="shared" si="105"/>
        <v>Atlantic Angling Club</v>
      </c>
      <c r="I1094" s="174"/>
      <c r="J1094" s="174" t="s">
        <v>376</v>
      </c>
      <c r="K1094" s="174">
        <v>69</v>
      </c>
      <c r="L1094" s="173">
        <f t="shared" si="106"/>
        <v>1.2</v>
      </c>
      <c r="M1094" s="173">
        <f t="shared" si="107"/>
        <v>1.2</v>
      </c>
    </row>
    <row r="1095" spans="1:13" hidden="1" x14ac:dyDescent="0.2">
      <c r="A1095" s="135" t="s">
        <v>571</v>
      </c>
      <c r="B1095" s="136">
        <v>44274</v>
      </c>
      <c r="C1095" s="135" t="s">
        <v>572</v>
      </c>
      <c r="D1095" s="251" t="s">
        <v>234</v>
      </c>
      <c r="E1095" s="135" t="str">
        <f t="shared" si="102"/>
        <v>Danie</v>
      </c>
      <c r="F1095" s="135" t="str">
        <f t="shared" si="103"/>
        <v>Van Zyl</v>
      </c>
      <c r="G1095" s="135" t="str">
        <f t="shared" si="104"/>
        <v>Men Seniors</v>
      </c>
      <c r="H1095" s="135" t="str">
        <f t="shared" si="105"/>
        <v>Okahandja</v>
      </c>
      <c r="I1095" s="174"/>
      <c r="J1095" s="174" t="s">
        <v>376</v>
      </c>
      <c r="K1095" s="174">
        <v>68</v>
      </c>
      <c r="L1095" s="173">
        <f t="shared" si="106"/>
        <v>1.2</v>
      </c>
      <c r="M1095" s="173">
        <f t="shared" si="107"/>
        <v>1.2</v>
      </c>
    </row>
    <row r="1096" spans="1:13" ht="13.5" customHeight="1" x14ac:dyDescent="0.25">
      <c r="A1096" s="135" t="s">
        <v>544</v>
      </c>
      <c r="B1096" s="136">
        <v>44273</v>
      </c>
      <c r="C1096" s="135" t="s">
        <v>545</v>
      </c>
      <c r="D1096" s="272" t="s">
        <v>284</v>
      </c>
      <c r="E1096" s="135" t="str">
        <f t="shared" si="102"/>
        <v>Otto</v>
      </c>
      <c r="F1096" s="135" t="str">
        <f t="shared" si="103"/>
        <v>Feyerabend</v>
      </c>
      <c r="G1096" s="135" t="str">
        <f t="shared" si="104"/>
        <v>Men U/16</v>
      </c>
      <c r="H1096" s="135" t="str">
        <f t="shared" si="105"/>
        <v>Otjiwarongo</v>
      </c>
      <c r="I1096" s="174" t="s">
        <v>19</v>
      </c>
      <c r="J1096" s="172"/>
      <c r="K1096" s="174">
        <v>42</v>
      </c>
      <c r="L1096" s="173">
        <f t="shared" si="106"/>
        <v>0.8</v>
      </c>
      <c r="M1096" s="173">
        <f t="shared" si="107"/>
        <v>0.8</v>
      </c>
    </row>
    <row r="1097" spans="1:13" hidden="1" x14ac:dyDescent="0.2">
      <c r="A1097" s="135" t="s">
        <v>544</v>
      </c>
      <c r="B1097" s="136">
        <v>44273</v>
      </c>
      <c r="C1097" s="135" t="s">
        <v>545</v>
      </c>
      <c r="D1097" s="251" t="s">
        <v>210</v>
      </c>
      <c r="E1097" s="135" t="str">
        <f t="shared" si="102"/>
        <v>Willem</v>
      </c>
      <c r="F1097" s="135" t="str">
        <f t="shared" si="103"/>
        <v>Steyn</v>
      </c>
      <c r="G1097" s="135" t="str">
        <f t="shared" si="104"/>
        <v>Men Seniors</v>
      </c>
      <c r="H1097" s="135" t="str">
        <f t="shared" si="105"/>
        <v>Welwitschia</v>
      </c>
      <c r="I1097" s="174"/>
      <c r="J1097" s="172" t="s">
        <v>377</v>
      </c>
      <c r="K1097" s="174">
        <v>70</v>
      </c>
      <c r="L1097" s="173">
        <f t="shared" si="106"/>
        <v>1.1000000000000001</v>
      </c>
      <c r="M1097" s="173">
        <f t="shared" si="107"/>
        <v>1.1000000000000001</v>
      </c>
    </row>
    <row r="1098" spans="1:13" ht="13.5" hidden="1" customHeight="1" x14ac:dyDescent="0.2">
      <c r="A1098" s="135" t="s">
        <v>544</v>
      </c>
      <c r="B1098" s="136">
        <v>44273</v>
      </c>
      <c r="C1098" s="135" t="s">
        <v>545</v>
      </c>
      <c r="D1098" s="251" t="s">
        <v>479</v>
      </c>
      <c r="E1098" s="135" t="str">
        <f t="shared" si="102"/>
        <v>Norman</v>
      </c>
      <c r="F1098" s="135" t="str">
        <f t="shared" si="103"/>
        <v>Campbell</v>
      </c>
      <c r="G1098" s="135" t="str">
        <f t="shared" si="104"/>
        <v>Men Seniors</v>
      </c>
      <c r="H1098" s="135" t="str">
        <f t="shared" si="105"/>
        <v>Benguella</v>
      </c>
      <c r="I1098" s="174"/>
      <c r="J1098" s="172" t="s">
        <v>377</v>
      </c>
      <c r="K1098" s="174">
        <v>71</v>
      </c>
      <c r="L1098" s="173">
        <f t="shared" si="106"/>
        <v>1.1000000000000001</v>
      </c>
      <c r="M1098" s="173">
        <f t="shared" si="107"/>
        <v>1.1000000000000001</v>
      </c>
    </row>
    <row r="1099" spans="1:13" ht="13.5" customHeight="1" x14ac:dyDescent="0.2">
      <c r="A1099" s="135" t="s">
        <v>573</v>
      </c>
      <c r="B1099" s="136">
        <v>44275</v>
      </c>
      <c r="C1099" s="135" t="s">
        <v>574</v>
      </c>
      <c r="D1099" s="251" t="s">
        <v>409</v>
      </c>
      <c r="E1099" s="135" t="str">
        <f t="shared" si="102"/>
        <v>Mark</v>
      </c>
      <c r="F1099" s="135" t="str">
        <f t="shared" si="103"/>
        <v>Van Der Merwe</v>
      </c>
      <c r="G1099" s="135" t="str">
        <f t="shared" si="104"/>
        <v>Men U/16</v>
      </c>
      <c r="H1099" s="135" t="str">
        <f t="shared" si="105"/>
        <v>Namib Park</v>
      </c>
      <c r="I1099" s="174" t="s">
        <v>22</v>
      </c>
      <c r="J1099" s="172"/>
      <c r="K1099" s="174">
        <v>39</v>
      </c>
      <c r="L1099" s="173">
        <f t="shared" si="106"/>
        <v>0.8</v>
      </c>
      <c r="M1099" s="173">
        <f t="shared" si="107"/>
        <v>0.8</v>
      </c>
    </row>
    <row r="1100" spans="1:13" hidden="1" x14ac:dyDescent="0.2">
      <c r="A1100" s="135" t="s">
        <v>544</v>
      </c>
      <c r="B1100" s="136">
        <v>44273</v>
      </c>
      <c r="C1100" s="135" t="s">
        <v>545</v>
      </c>
      <c r="D1100" s="251" t="s">
        <v>431</v>
      </c>
      <c r="E1100" s="135" t="str">
        <f t="shared" si="102"/>
        <v>Tiaan</v>
      </c>
      <c r="F1100" s="135" t="str">
        <f t="shared" si="103"/>
        <v>Fourie</v>
      </c>
      <c r="G1100" s="135" t="str">
        <f t="shared" si="104"/>
        <v>Men Seniors</v>
      </c>
      <c r="H1100" s="135" t="str">
        <f t="shared" si="105"/>
        <v>Henties Bay</v>
      </c>
      <c r="I1100" s="174"/>
      <c r="J1100" s="174" t="s">
        <v>377</v>
      </c>
      <c r="K1100" s="174">
        <v>70</v>
      </c>
      <c r="L1100" s="173">
        <f t="shared" si="106"/>
        <v>1.1000000000000001</v>
      </c>
      <c r="M1100" s="173">
        <f t="shared" si="107"/>
        <v>1.1000000000000001</v>
      </c>
    </row>
    <row r="1101" spans="1:13" hidden="1" x14ac:dyDescent="0.2">
      <c r="A1101" s="135" t="s">
        <v>544</v>
      </c>
      <c r="B1101" s="136">
        <v>44273</v>
      </c>
      <c r="C1101" s="135" t="s">
        <v>545</v>
      </c>
      <c r="D1101" s="251" t="s">
        <v>219</v>
      </c>
      <c r="E1101" s="135" t="str">
        <f t="shared" si="102"/>
        <v>Leon</v>
      </c>
      <c r="F1101" s="135" t="str">
        <f t="shared" si="103"/>
        <v>Krauze</v>
      </c>
      <c r="G1101" s="135" t="str">
        <f t="shared" si="104"/>
        <v>Men Seniors</v>
      </c>
      <c r="H1101" s="135" t="str">
        <f t="shared" si="105"/>
        <v>Henties Bay</v>
      </c>
      <c r="I1101" s="174"/>
      <c r="J1101" s="172" t="s">
        <v>377</v>
      </c>
      <c r="K1101" s="174">
        <v>71</v>
      </c>
      <c r="L1101" s="173">
        <f t="shared" si="106"/>
        <v>1.1000000000000001</v>
      </c>
      <c r="M1101" s="173">
        <f t="shared" si="107"/>
        <v>1.1000000000000001</v>
      </c>
    </row>
    <row r="1102" spans="1:13" x14ac:dyDescent="0.2">
      <c r="A1102" s="135" t="s">
        <v>571</v>
      </c>
      <c r="B1102" s="136">
        <v>44274</v>
      </c>
      <c r="C1102" s="135" t="s">
        <v>572</v>
      </c>
      <c r="D1102" s="251" t="s">
        <v>431</v>
      </c>
      <c r="E1102" s="135" t="str">
        <f t="shared" si="102"/>
        <v>Tiaan</v>
      </c>
      <c r="F1102" s="135" t="str">
        <f t="shared" si="103"/>
        <v>Fourie</v>
      </c>
      <c r="G1102" s="135" t="str">
        <f t="shared" si="104"/>
        <v>Men Seniors</v>
      </c>
      <c r="H1102" s="135" t="str">
        <f t="shared" si="105"/>
        <v>Henties Bay</v>
      </c>
      <c r="I1102" s="174" t="s">
        <v>19</v>
      </c>
      <c r="J1102" s="172"/>
      <c r="K1102" s="174">
        <v>43</v>
      </c>
      <c r="L1102" s="173">
        <f t="shared" si="106"/>
        <v>0.8</v>
      </c>
      <c r="M1102" s="173">
        <f t="shared" si="107"/>
        <v>0.8</v>
      </c>
    </row>
    <row r="1103" spans="1:13" hidden="1" x14ac:dyDescent="0.2">
      <c r="A1103" s="135" t="s">
        <v>573</v>
      </c>
      <c r="B1103" s="136">
        <v>44275</v>
      </c>
      <c r="C1103" s="135" t="s">
        <v>574</v>
      </c>
      <c r="D1103" s="251" t="s">
        <v>219</v>
      </c>
      <c r="E1103" s="135" t="str">
        <f t="shared" si="102"/>
        <v>Leon</v>
      </c>
      <c r="F1103" s="135" t="str">
        <f t="shared" si="103"/>
        <v>Krauze</v>
      </c>
      <c r="G1103" s="135" t="str">
        <f t="shared" si="104"/>
        <v>Men Seniors</v>
      </c>
      <c r="H1103" s="135" t="str">
        <f t="shared" si="105"/>
        <v>Henties Bay</v>
      </c>
      <c r="I1103" s="174"/>
      <c r="J1103" s="174" t="s">
        <v>377</v>
      </c>
      <c r="K1103" s="174">
        <v>70</v>
      </c>
      <c r="L1103" s="173">
        <f t="shared" si="106"/>
        <v>1.1000000000000001</v>
      </c>
      <c r="M1103" s="173">
        <f t="shared" si="107"/>
        <v>1.1000000000000001</v>
      </c>
    </row>
    <row r="1104" spans="1:13" hidden="1" x14ac:dyDescent="0.2">
      <c r="A1104" s="135" t="s">
        <v>571</v>
      </c>
      <c r="B1104" s="136">
        <v>44274</v>
      </c>
      <c r="C1104" s="135" t="s">
        <v>572</v>
      </c>
      <c r="D1104" s="251" t="s">
        <v>209</v>
      </c>
      <c r="E1104" s="135" t="str">
        <f t="shared" si="102"/>
        <v>Roger</v>
      </c>
      <c r="F1104" s="135" t="str">
        <f t="shared" si="103"/>
        <v>Boon</v>
      </c>
      <c r="G1104" s="135" t="str">
        <f t="shared" si="104"/>
        <v>Men Seniors</v>
      </c>
      <c r="H1104" s="135" t="str">
        <f t="shared" si="105"/>
        <v>Namib Park</v>
      </c>
      <c r="I1104" s="174"/>
      <c r="J1104" s="174" t="s">
        <v>376</v>
      </c>
      <c r="K1104" s="174">
        <v>67</v>
      </c>
      <c r="L1104" s="173">
        <f t="shared" si="106"/>
        <v>1.1000000000000001</v>
      </c>
      <c r="M1104" s="173">
        <f t="shared" si="107"/>
        <v>1.1000000000000001</v>
      </c>
    </row>
    <row r="1105" spans="1:13" hidden="1" x14ac:dyDescent="0.2">
      <c r="A1105" s="135" t="s">
        <v>573</v>
      </c>
      <c r="B1105" s="136">
        <v>44275</v>
      </c>
      <c r="C1105" s="135" t="s">
        <v>574</v>
      </c>
      <c r="D1105" s="251" t="s">
        <v>246</v>
      </c>
      <c r="E1105" s="135" t="str">
        <f t="shared" si="102"/>
        <v>Coennie</v>
      </c>
      <c r="F1105" s="135" t="str">
        <f t="shared" si="103"/>
        <v>Steyn</v>
      </c>
      <c r="G1105" s="135" t="str">
        <f t="shared" si="104"/>
        <v>Men Seniors</v>
      </c>
      <c r="H1105" s="135" t="str">
        <f t="shared" si="105"/>
        <v>Namib Park</v>
      </c>
      <c r="I1105" s="174"/>
      <c r="J1105" s="172" t="s">
        <v>377</v>
      </c>
      <c r="K1105" s="174">
        <v>69</v>
      </c>
      <c r="L1105" s="173">
        <f t="shared" si="106"/>
        <v>1</v>
      </c>
      <c r="M1105" s="173">
        <f t="shared" si="107"/>
        <v>1</v>
      </c>
    </row>
    <row r="1106" spans="1:13" hidden="1" x14ac:dyDescent="0.2">
      <c r="A1106" s="135" t="s">
        <v>573</v>
      </c>
      <c r="B1106" s="136">
        <v>44275</v>
      </c>
      <c r="C1106" s="135" t="s">
        <v>574</v>
      </c>
      <c r="D1106" s="251" t="s">
        <v>431</v>
      </c>
      <c r="E1106" s="135" t="str">
        <f t="shared" si="102"/>
        <v>Tiaan</v>
      </c>
      <c r="F1106" s="135" t="str">
        <f t="shared" si="103"/>
        <v>Fourie</v>
      </c>
      <c r="G1106" s="135" t="str">
        <f t="shared" si="104"/>
        <v>Men Seniors</v>
      </c>
      <c r="H1106" s="135" t="str">
        <f t="shared" si="105"/>
        <v>Henties Bay</v>
      </c>
      <c r="I1106" s="174"/>
      <c r="J1106" s="172" t="s">
        <v>377</v>
      </c>
      <c r="K1106" s="174">
        <v>69</v>
      </c>
      <c r="L1106" s="173">
        <f t="shared" si="106"/>
        <v>1</v>
      </c>
      <c r="M1106" s="173">
        <f t="shared" si="107"/>
        <v>1</v>
      </c>
    </row>
    <row r="1107" spans="1:13" hidden="1" x14ac:dyDescent="0.2">
      <c r="A1107" s="135" t="s">
        <v>573</v>
      </c>
      <c r="B1107" s="136">
        <v>44275</v>
      </c>
      <c r="C1107" s="135" t="s">
        <v>574</v>
      </c>
      <c r="D1107" s="251" t="s">
        <v>230</v>
      </c>
      <c r="E1107" s="135" t="str">
        <f t="shared" si="102"/>
        <v>Simen</v>
      </c>
      <c r="F1107" s="135" t="str">
        <f t="shared" si="103"/>
        <v>Andersen</v>
      </c>
      <c r="G1107" s="135" t="str">
        <f t="shared" si="104"/>
        <v>Men Seniors</v>
      </c>
      <c r="H1107" s="135" t="str">
        <f t="shared" si="105"/>
        <v>Henties Bay</v>
      </c>
      <c r="I1107" s="174"/>
      <c r="J1107" s="174" t="s">
        <v>353</v>
      </c>
      <c r="K1107" s="174">
        <v>67</v>
      </c>
      <c r="L1107" s="173">
        <f t="shared" si="106"/>
        <v>1</v>
      </c>
      <c r="M1107" s="173">
        <f t="shared" si="107"/>
        <v>1</v>
      </c>
    </row>
    <row r="1108" spans="1:13" hidden="1" x14ac:dyDescent="0.2">
      <c r="A1108" s="135" t="s">
        <v>544</v>
      </c>
      <c r="B1108" s="136">
        <v>44273</v>
      </c>
      <c r="C1108" s="135" t="s">
        <v>545</v>
      </c>
      <c r="D1108" s="273" t="s">
        <v>455</v>
      </c>
      <c r="E1108" s="135" t="str">
        <f t="shared" si="102"/>
        <v>Sven</v>
      </c>
      <c r="F1108" s="135" t="str">
        <f t="shared" si="103"/>
        <v>Welzig</v>
      </c>
      <c r="G1108" s="135" t="str">
        <f t="shared" si="104"/>
        <v>Men U/16</v>
      </c>
      <c r="H1108" s="135" t="str">
        <f t="shared" si="105"/>
        <v>Atlantic Angling Club</v>
      </c>
      <c r="I1108" s="174"/>
      <c r="J1108" s="172" t="s">
        <v>376</v>
      </c>
      <c r="K1108" s="174">
        <v>67</v>
      </c>
      <c r="L1108" s="173">
        <f t="shared" si="106"/>
        <v>1.1000000000000001</v>
      </c>
      <c r="M1108" s="173">
        <f t="shared" si="107"/>
        <v>1.1000000000000001</v>
      </c>
    </row>
    <row r="1109" spans="1:13" x14ac:dyDescent="0.2">
      <c r="A1109" s="135" t="s">
        <v>544</v>
      </c>
      <c r="B1109" s="136">
        <v>44273</v>
      </c>
      <c r="C1109" s="135" t="s">
        <v>545</v>
      </c>
      <c r="D1109" s="251" t="s">
        <v>244</v>
      </c>
      <c r="E1109" s="135" t="str">
        <f t="shared" si="102"/>
        <v>Lindie</v>
      </c>
      <c r="F1109" s="135" t="str">
        <f t="shared" si="103"/>
        <v>Krauze</v>
      </c>
      <c r="G1109" s="135" t="str">
        <f t="shared" si="104"/>
        <v>Ladies Senior</v>
      </c>
      <c r="H1109" s="135" t="str">
        <f t="shared" si="105"/>
        <v>Henties Bay</v>
      </c>
      <c r="I1109" s="174" t="s">
        <v>19</v>
      </c>
      <c r="J1109" s="174"/>
      <c r="K1109" s="174">
        <v>43</v>
      </c>
      <c r="L1109" s="173">
        <f t="shared" si="106"/>
        <v>0.8</v>
      </c>
      <c r="M1109" s="173">
        <f t="shared" si="107"/>
        <v>0.8</v>
      </c>
    </row>
    <row r="1110" spans="1:13" x14ac:dyDescent="0.2">
      <c r="A1110" s="135" t="s">
        <v>571</v>
      </c>
      <c r="B1110" s="136">
        <v>44274</v>
      </c>
      <c r="C1110" s="135" t="s">
        <v>572</v>
      </c>
      <c r="D1110" s="251" t="s">
        <v>500</v>
      </c>
      <c r="E1110" s="135" t="str">
        <f t="shared" si="102"/>
        <v>Nicolette</v>
      </c>
      <c r="F1110" s="135" t="str">
        <f t="shared" si="103"/>
        <v>Schreuder</v>
      </c>
      <c r="G1110" s="135" t="str">
        <f t="shared" si="104"/>
        <v>Ladies Senior</v>
      </c>
      <c r="H1110" s="135" t="str">
        <f t="shared" si="105"/>
        <v>Henties Bay</v>
      </c>
      <c r="I1110" s="174" t="s">
        <v>22</v>
      </c>
      <c r="J1110" s="174"/>
      <c r="K1110" s="174">
        <v>39</v>
      </c>
      <c r="L1110" s="173">
        <f t="shared" si="106"/>
        <v>0.8</v>
      </c>
      <c r="M1110" s="173">
        <f t="shared" si="107"/>
        <v>0.8</v>
      </c>
    </row>
    <row r="1111" spans="1:13" ht="13.5" customHeight="1" x14ac:dyDescent="0.25">
      <c r="A1111" s="135" t="s">
        <v>544</v>
      </c>
      <c r="B1111" s="136">
        <v>44273</v>
      </c>
      <c r="C1111" s="135" t="s">
        <v>545</v>
      </c>
      <c r="D1111" s="272" t="s">
        <v>284</v>
      </c>
      <c r="E1111" s="135" t="str">
        <f t="shared" si="102"/>
        <v>Otto</v>
      </c>
      <c r="F1111" s="135" t="str">
        <f t="shared" si="103"/>
        <v>Feyerabend</v>
      </c>
      <c r="G1111" s="135" t="str">
        <f t="shared" si="104"/>
        <v>Men U/16</v>
      </c>
      <c r="H1111" s="135" t="str">
        <f t="shared" si="105"/>
        <v>Otjiwarongo</v>
      </c>
      <c r="I1111" s="174" t="s">
        <v>7</v>
      </c>
      <c r="J1111" s="172"/>
      <c r="K1111" s="174">
        <v>29</v>
      </c>
      <c r="L1111" s="173">
        <f t="shared" si="106"/>
        <v>0.7</v>
      </c>
      <c r="M1111" s="173">
        <f t="shared" si="107"/>
        <v>0.7</v>
      </c>
    </row>
    <row r="1112" spans="1:13" x14ac:dyDescent="0.2">
      <c r="A1112" s="135" t="s">
        <v>571</v>
      </c>
      <c r="B1112" s="136">
        <v>44274</v>
      </c>
      <c r="C1112" s="135" t="s">
        <v>572</v>
      </c>
      <c r="D1112" s="251" t="s">
        <v>284</v>
      </c>
      <c r="E1112" s="135" t="str">
        <f t="shared" si="102"/>
        <v>Otto</v>
      </c>
      <c r="F1112" s="135" t="str">
        <f t="shared" si="103"/>
        <v>Feyerabend</v>
      </c>
      <c r="G1112" s="135" t="str">
        <f t="shared" si="104"/>
        <v>Men U/16</v>
      </c>
      <c r="H1112" s="135" t="str">
        <f t="shared" si="105"/>
        <v>Otjiwarongo</v>
      </c>
      <c r="I1112" s="174" t="s">
        <v>22</v>
      </c>
      <c r="J1112" s="174"/>
      <c r="K1112" s="174">
        <v>38</v>
      </c>
      <c r="L1112" s="173">
        <f t="shared" si="106"/>
        <v>0.7</v>
      </c>
      <c r="M1112" s="173">
        <f t="shared" si="107"/>
        <v>0.7</v>
      </c>
    </row>
    <row r="1113" spans="1:13" x14ac:dyDescent="0.2">
      <c r="A1113" s="135" t="s">
        <v>573</v>
      </c>
      <c r="B1113" s="136">
        <v>44275</v>
      </c>
      <c r="C1113" s="135" t="s">
        <v>574</v>
      </c>
      <c r="D1113" s="251" t="s">
        <v>284</v>
      </c>
      <c r="E1113" s="135" t="str">
        <f t="shared" si="102"/>
        <v>Otto</v>
      </c>
      <c r="F1113" s="135" t="str">
        <f t="shared" si="103"/>
        <v>Feyerabend</v>
      </c>
      <c r="G1113" s="135" t="str">
        <f t="shared" si="104"/>
        <v>Men U/16</v>
      </c>
      <c r="H1113" s="135" t="str">
        <f t="shared" si="105"/>
        <v>Otjiwarongo</v>
      </c>
      <c r="I1113" s="174" t="s">
        <v>19</v>
      </c>
      <c r="J1113" s="174"/>
      <c r="K1113" s="174">
        <v>41</v>
      </c>
      <c r="L1113" s="173">
        <f t="shared" si="106"/>
        <v>0.7</v>
      </c>
      <c r="M1113" s="173">
        <f t="shared" si="107"/>
        <v>0.7</v>
      </c>
    </row>
    <row r="1114" spans="1:13" x14ac:dyDescent="0.2">
      <c r="A1114" s="135" t="s">
        <v>573</v>
      </c>
      <c r="B1114" s="136">
        <v>44275</v>
      </c>
      <c r="C1114" s="135" t="s">
        <v>574</v>
      </c>
      <c r="D1114" s="251" t="s">
        <v>467</v>
      </c>
      <c r="E1114" s="135" t="str">
        <f t="shared" si="102"/>
        <v>Lindie</v>
      </c>
      <c r="F1114" s="135" t="str">
        <f t="shared" si="103"/>
        <v>Barnhard</v>
      </c>
      <c r="G1114" s="135" t="str">
        <f t="shared" si="104"/>
        <v>Ladies Senior</v>
      </c>
      <c r="H1114" s="135" t="str">
        <f t="shared" si="105"/>
        <v>Penguin</v>
      </c>
      <c r="I1114" s="174" t="s">
        <v>19</v>
      </c>
      <c r="J1114" s="174"/>
      <c r="K1114" s="174">
        <v>41</v>
      </c>
      <c r="L1114" s="173">
        <f t="shared" si="106"/>
        <v>0.7</v>
      </c>
      <c r="M1114" s="173">
        <f t="shared" si="107"/>
        <v>0.7</v>
      </c>
    </row>
    <row r="1045027" spans="4:4" x14ac:dyDescent="0.2">
      <c r="D1045027" s="252" t="s">
        <v>268</v>
      </c>
    </row>
  </sheetData>
  <autoFilter ref="A1:N1114">
    <filterColumn colId="9">
      <filters blank="1"/>
    </filterColumn>
    <sortState ref="A2:M1114">
      <sortCondition descending="1" ref="L1:L1114"/>
    </sortState>
  </autoFilter>
  <phoneticPr fontId="39" type="noConversion"/>
  <dataValidations count="2">
    <dataValidation type="list" allowBlank="1" showInputMessage="1" showErrorMessage="1" sqref="J2:J1114">
      <formula1>Inedibles</formula1>
    </dataValidation>
    <dataValidation type="list" allowBlank="1" showInputMessage="1" showErrorMessage="1" sqref="I2:I1114">
      <formula1>Edibles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R271"/>
  <sheetViews>
    <sheetView zoomScaleNormal="100" workbookViewId="0">
      <selection activeCell="E12" sqref="E12"/>
    </sheetView>
  </sheetViews>
  <sheetFormatPr defaultRowHeight="12.75" x14ac:dyDescent="0.2"/>
  <cols>
    <col min="1" max="1" width="3.85546875" style="157" customWidth="1"/>
    <col min="2" max="2" width="13.7109375" style="155" customWidth="1"/>
    <col min="3" max="3" width="12.140625" style="155" bestFit="1" customWidth="1"/>
    <col min="4" max="4" width="19.85546875" style="155" customWidth="1"/>
    <col min="5" max="5" width="25.5703125" style="155" bestFit="1" customWidth="1"/>
    <col min="6" max="6" width="5.5703125" style="155" bestFit="1" customWidth="1"/>
    <col min="7" max="7" width="7.28515625" style="155" bestFit="1" customWidth="1"/>
    <col min="8" max="8" width="6.7109375" style="183" bestFit="1" customWidth="1"/>
    <col min="9" max="9" width="6.7109375" style="189" bestFit="1" customWidth="1"/>
    <col min="10" max="10" width="9.42578125" style="192" customWidth="1"/>
    <col min="11" max="11" width="4" style="155" customWidth="1"/>
    <col min="12" max="16384" width="9.140625" style="155"/>
  </cols>
  <sheetData>
    <row r="2" spans="1:18" s="139" customFormat="1" ht="18" x14ac:dyDescent="0.2">
      <c r="A2" s="226"/>
      <c r="B2" s="179"/>
      <c r="C2" s="179"/>
      <c r="D2" s="282" t="s">
        <v>549</v>
      </c>
      <c r="E2" s="282"/>
      <c r="F2" s="282"/>
      <c r="G2" s="200" t="s">
        <v>575</v>
      </c>
      <c r="H2" s="182"/>
      <c r="I2" s="186"/>
      <c r="J2" s="190"/>
      <c r="K2" s="179"/>
    </row>
    <row r="3" spans="1:18" s="139" customFormat="1" ht="13.5" x14ac:dyDescent="0.2">
      <c r="A3" s="226"/>
      <c r="B3" s="156" t="s">
        <v>188</v>
      </c>
      <c r="C3" s="157" t="s">
        <v>452</v>
      </c>
      <c r="D3" s="179" t="str">
        <f>$C$4&amp;" "&amp; Individuals!$G$2</f>
        <v>(All) NATIONALS DAY 3</v>
      </c>
      <c r="E3" s="179"/>
      <c r="F3" s="179"/>
      <c r="G3" s="179"/>
      <c r="H3" s="182"/>
      <c r="I3" s="186"/>
      <c r="J3" s="190"/>
      <c r="K3" s="179"/>
    </row>
    <row r="4" spans="1:18" ht="13.5" x14ac:dyDescent="0.2">
      <c r="A4" s="226"/>
      <c r="B4" s="160" t="s">
        <v>4</v>
      </c>
      <c r="C4" s="157" t="s">
        <v>547</v>
      </c>
      <c r="D4" s="179"/>
      <c r="E4" s="179"/>
      <c r="F4" s="179"/>
      <c r="G4" s="179"/>
      <c r="H4" s="182"/>
      <c r="I4" s="186"/>
      <c r="J4" s="190"/>
      <c r="K4" s="179"/>
    </row>
    <row r="5" spans="1:18" ht="13.5" x14ac:dyDescent="0.2">
      <c r="A5" s="226"/>
      <c r="B5" s="179"/>
      <c r="C5" s="179"/>
      <c r="D5" s="179"/>
      <c r="E5" s="179"/>
      <c r="F5" s="179"/>
      <c r="G5" s="179"/>
      <c r="H5" s="182"/>
      <c r="I5" s="186"/>
      <c r="J5" s="190"/>
      <c r="K5" s="179"/>
    </row>
    <row r="6" spans="1:18" s="153" customFormat="1" ht="38.25" x14ac:dyDescent="0.2">
      <c r="A6" s="180"/>
      <c r="B6" s="177" t="s">
        <v>191</v>
      </c>
      <c r="C6" s="177" t="s">
        <v>1</v>
      </c>
      <c r="D6" s="177" t="s">
        <v>2</v>
      </c>
      <c r="E6" s="177" t="s">
        <v>192</v>
      </c>
      <c r="F6" s="153" t="s">
        <v>198</v>
      </c>
      <c r="G6" s="153" t="s">
        <v>351</v>
      </c>
      <c r="H6" s="185" t="s">
        <v>317</v>
      </c>
      <c r="I6" s="187" t="s">
        <v>352</v>
      </c>
      <c r="J6" s="191" t="s">
        <v>405</v>
      </c>
      <c r="K6" s="180"/>
    </row>
    <row r="7" spans="1:18" ht="13.5" x14ac:dyDescent="0.2">
      <c r="A7" s="226">
        <v>1</v>
      </c>
      <c r="B7" s="157" t="s">
        <v>207</v>
      </c>
      <c r="C7" s="157" t="s">
        <v>109</v>
      </c>
      <c r="D7" s="157" t="s">
        <v>76</v>
      </c>
      <c r="E7" s="157" t="s">
        <v>40</v>
      </c>
      <c r="F7" s="178"/>
      <c r="G7" s="178">
        <v>13</v>
      </c>
      <c r="H7" s="184">
        <v>146.19999999999999</v>
      </c>
      <c r="I7" s="188">
        <v>146.19999999999999</v>
      </c>
      <c r="J7" s="191">
        <v>300</v>
      </c>
      <c r="K7" s="179">
        <v>1</v>
      </c>
    </row>
    <row r="8" spans="1:18" ht="13.5" x14ac:dyDescent="0.2">
      <c r="A8" s="226">
        <v>2</v>
      </c>
      <c r="B8" s="157" t="s">
        <v>251</v>
      </c>
      <c r="C8" s="157" t="s">
        <v>144</v>
      </c>
      <c r="D8" s="157" t="s">
        <v>137</v>
      </c>
      <c r="E8" s="157" t="s">
        <v>37</v>
      </c>
      <c r="F8" s="178"/>
      <c r="G8" s="178">
        <v>9</v>
      </c>
      <c r="H8" s="184">
        <v>132.1</v>
      </c>
      <c r="I8" s="188">
        <v>132.1</v>
      </c>
      <c r="J8" s="191">
        <f>IF(I8=I7,J7,IF(I8=0,ROUNDDOWN(20,0),J7-K7))</f>
        <v>299</v>
      </c>
      <c r="K8" s="179">
        <f>IF(I8&lt;I7,1,IF(I8=I7,K7+1,0))</f>
        <v>1</v>
      </c>
      <c r="M8" s="155">
        <v>10</v>
      </c>
      <c r="N8" s="181">
        <v>1</v>
      </c>
      <c r="O8" s="181" t="s">
        <v>507</v>
      </c>
      <c r="P8" s="181"/>
      <c r="Q8" s="181" t="s">
        <v>520</v>
      </c>
      <c r="R8" s="181" t="s">
        <v>520</v>
      </c>
    </row>
    <row r="9" spans="1:18" ht="13.5" x14ac:dyDescent="0.2">
      <c r="A9" s="226">
        <v>3</v>
      </c>
      <c r="B9" s="157" t="s">
        <v>306</v>
      </c>
      <c r="C9" s="157" t="s">
        <v>308</v>
      </c>
      <c r="D9" s="157" t="s">
        <v>104</v>
      </c>
      <c r="E9" s="157" t="s">
        <v>44</v>
      </c>
      <c r="F9" s="178"/>
      <c r="G9" s="178">
        <v>9</v>
      </c>
      <c r="H9" s="184">
        <v>131.10000000000002</v>
      </c>
      <c r="I9" s="188">
        <v>131.10000000000002</v>
      </c>
      <c r="J9" s="191">
        <f t="shared" ref="J9:J72" si="0">IF(I9=I8,J8,IF(I9=0,ROUNDDOWN(20,0),J8-K8))</f>
        <v>298</v>
      </c>
      <c r="K9" s="179">
        <f t="shared" ref="K9:K72" si="1">IF(I9&lt;I8,1,IF(I9=I8,K8+1,0))</f>
        <v>1</v>
      </c>
      <c r="M9" s="155">
        <v>12</v>
      </c>
      <c r="N9" s="181">
        <v>2</v>
      </c>
      <c r="O9" s="181" t="s">
        <v>508</v>
      </c>
      <c r="P9" s="181"/>
      <c r="Q9" s="181" t="s">
        <v>520</v>
      </c>
      <c r="R9" s="181" t="s">
        <v>520</v>
      </c>
    </row>
    <row r="10" spans="1:18" ht="13.5" x14ac:dyDescent="0.2">
      <c r="A10" s="226">
        <v>4</v>
      </c>
      <c r="B10" s="157" t="s">
        <v>412</v>
      </c>
      <c r="C10" s="157" t="s">
        <v>142</v>
      </c>
      <c r="D10" s="157" t="s">
        <v>92</v>
      </c>
      <c r="E10" s="157" t="s">
        <v>47</v>
      </c>
      <c r="F10" s="178"/>
      <c r="G10" s="178">
        <v>13</v>
      </c>
      <c r="H10" s="184">
        <v>128.10000000000002</v>
      </c>
      <c r="I10" s="188">
        <v>128.10000000000002</v>
      </c>
      <c r="J10" s="191">
        <f t="shared" si="0"/>
        <v>297</v>
      </c>
      <c r="K10" s="179">
        <f t="shared" si="1"/>
        <v>1</v>
      </c>
      <c r="M10" s="155">
        <v>12</v>
      </c>
      <c r="N10" s="181">
        <v>3</v>
      </c>
      <c r="O10" s="181" t="s">
        <v>509</v>
      </c>
      <c r="P10" s="181"/>
      <c r="Q10" s="181" t="s">
        <v>520</v>
      </c>
      <c r="R10" s="181" t="s">
        <v>520</v>
      </c>
    </row>
    <row r="11" spans="1:18" ht="13.5" x14ac:dyDescent="0.2">
      <c r="A11" s="226">
        <v>5</v>
      </c>
      <c r="B11" s="157" t="s">
        <v>323</v>
      </c>
      <c r="C11" s="157" t="s">
        <v>111</v>
      </c>
      <c r="D11" s="157" t="s">
        <v>126</v>
      </c>
      <c r="E11" s="157" t="s">
        <v>39</v>
      </c>
      <c r="F11" s="178"/>
      <c r="G11" s="178">
        <v>10</v>
      </c>
      <c r="H11" s="184">
        <v>127.69999999999999</v>
      </c>
      <c r="I11" s="188">
        <v>127.69999999999999</v>
      </c>
      <c r="J11" s="191">
        <f t="shared" si="0"/>
        <v>296</v>
      </c>
      <c r="K11" s="179">
        <f t="shared" si="1"/>
        <v>1</v>
      </c>
      <c r="M11" s="155">
        <v>9</v>
      </c>
      <c r="N11" s="181">
        <v>4</v>
      </c>
      <c r="O11" s="181" t="s">
        <v>44</v>
      </c>
      <c r="P11" s="181"/>
      <c r="Q11" s="181" t="s">
        <v>520</v>
      </c>
      <c r="R11" s="181" t="s">
        <v>520</v>
      </c>
    </row>
    <row r="12" spans="1:18" ht="13.5" x14ac:dyDescent="0.2">
      <c r="A12" s="226">
        <v>6</v>
      </c>
      <c r="B12" s="157" t="s">
        <v>423</v>
      </c>
      <c r="C12" s="157" t="s">
        <v>424</v>
      </c>
      <c r="D12" s="157" t="s">
        <v>425</v>
      </c>
      <c r="E12" s="157" t="s">
        <v>37</v>
      </c>
      <c r="F12" s="178"/>
      <c r="G12" s="178">
        <v>7</v>
      </c>
      <c r="H12" s="184">
        <v>119.9</v>
      </c>
      <c r="I12" s="188">
        <v>119.9</v>
      </c>
      <c r="J12" s="191">
        <f t="shared" si="0"/>
        <v>295</v>
      </c>
      <c r="K12" s="179">
        <f t="shared" si="1"/>
        <v>1</v>
      </c>
      <c r="M12" s="155">
        <v>9</v>
      </c>
      <c r="N12" s="181">
        <v>5</v>
      </c>
      <c r="O12" s="181" t="s">
        <v>40</v>
      </c>
      <c r="P12" s="181"/>
      <c r="Q12" s="181" t="s">
        <v>520</v>
      </c>
      <c r="R12" s="181" t="s">
        <v>520</v>
      </c>
    </row>
    <row r="13" spans="1:18" ht="13.5" x14ac:dyDescent="0.2">
      <c r="A13" s="226">
        <v>7</v>
      </c>
      <c r="B13" s="157" t="s">
        <v>465</v>
      </c>
      <c r="C13" s="157" t="s">
        <v>171</v>
      </c>
      <c r="D13" s="157" t="s">
        <v>121</v>
      </c>
      <c r="E13" s="157" t="s">
        <v>38</v>
      </c>
      <c r="F13" s="178"/>
      <c r="G13" s="178">
        <v>9</v>
      </c>
      <c r="H13" s="184">
        <v>119</v>
      </c>
      <c r="I13" s="188">
        <v>119</v>
      </c>
      <c r="J13" s="191">
        <f t="shared" si="0"/>
        <v>294</v>
      </c>
      <c r="K13" s="179">
        <f t="shared" si="1"/>
        <v>1</v>
      </c>
      <c r="M13" s="155">
        <v>8</v>
      </c>
      <c r="N13" s="181">
        <v>6</v>
      </c>
      <c r="O13" s="181" t="s">
        <v>47</v>
      </c>
      <c r="P13" s="181"/>
      <c r="Q13" s="181" t="s">
        <v>520</v>
      </c>
      <c r="R13" s="181" t="s">
        <v>520</v>
      </c>
    </row>
    <row r="14" spans="1:18" ht="13.5" x14ac:dyDescent="0.2">
      <c r="A14" s="226">
        <v>8</v>
      </c>
      <c r="B14" s="157" t="s">
        <v>208</v>
      </c>
      <c r="C14" s="157" t="s">
        <v>86</v>
      </c>
      <c r="D14" s="157" t="s">
        <v>172</v>
      </c>
      <c r="E14" s="157" t="s">
        <v>42</v>
      </c>
      <c r="F14" s="178"/>
      <c r="G14" s="178">
        <v>3</v>
      </c>
      <c r="H14" s="184">
        <v>117.2</v>
      </c>
      <c r="I14" s="188">
        <v>117.2</v>
      </c>
      <c r="J14" s="191">
        <f t="shared" si="0"/>
        <v>293</v>
      </c>
      <c r="K14" s="179">
        <f t="shared" si="1"/>
        <v>1</v>
      </c>
      <c r="N14" s="181">
        <v>7</v>
      </c>
      <c r="O14" s="181" t="s">
        <v>539</v>
      </c>
      <c r="P14" s="181"/>
      <c r="Q14" s="181" t="s">
        <v>520</v>
      </c>
      <c r="R14" s="181" t="s">
        <v>520</v>
      </c>
    </row>
    <row r="15" spans="1:18" ht="13.5" x14ac:dyDescent="0.2">
      <c r="A15" s="226">
        <v>9</v>
      </c>
      <c r="B15" s="157" t="s">
        <v>237</v>
      </c>
      <c r="C15" s="157" t="s">
        <v>177</v>
      </c>
      <c r="D15" s="157" t="s">
        <v>116</v>
      </c>
      <c r="E15" s="157" t="s">
        <v>38</v>
      </c>
      <c r="F15" s="178"/>
      <c r="G15" s="178">
        <v>9</v>
      </c>
      <c r="H15" s="184">
        <v>108.69999999999999</v>
      </c>
      <c r="I15" s="188">
        <v>108.69999999999999</v>
      </c>
      <c r="J15" s="191">
        <f t="shared" si="0"/>
        <v>292</v>
      </c>
      <c r="K15" s="179">
        <f t="shared" si="1"/>
        <v>1</v>
      </c>
      <c r="M15" s="155">
        <v>8</v>
      </c>
      <c r="N15" s="181">
        <v>8</v>
      </c>
      <c r="O15" s="181" t="s">
        <v>513</v>
      </c>
      <c r="P15" s="181"/>
      <c r="Q15" s="181" t="s">
        <v>520</v>
      </c>
      <c r="R15" s="181" t="s">
        <v>520</v>
      </c>
    </row>
    <row r="16" spans="1:18" ht="13.5" x14ac:dyDescent="0.2">
      <c r="A16" s="226">
        <v>10</v>
      </c>
      <c r="B16" s="157" t="s">
        <v>414</v>
      </c>
      <c r="C16" s="157" t="s">
        <v>415</v>
      </c>
      <c r="D16" s="157" t="s">
        <v>135</v>
      </c>
      <c r="E16" s="157" t="s">
        <v>37</v>
      </c>
      <c r="F16" s="178"/>
      <c r="G16" s="178">
        <v>10</v>
      </c>
      <c r="H16" s="184">
        <v>107.2</v>
      </c>
      <c r="I16" s="188">
        <v>107.2</v>
      </c>
      <c r="J16" s="191">
        <f t="shared" si="0"/>
        <v>291</v>
      </c>
      <c r="K16" s="179">
        <f t="shared" si="1"/>
        <v>1</v>
      </c>
      <c r="M16" s="155">
        <v>13</v>
      </c>
      <c r="N16" s="181">
        <v>9</v>
      </c>
      <c r="O16" s="181" t="s">
        <v>514</v>
      </c>
      <c r="P16" s="181"/>
      <c r="Q16" s="181" t="s">
        <v>520</v>
      </c>
      <c r="R16" s="181" t="s">
        <v>520</v>
      </c>
    </row>
    <row r="17" spans="1:18" ht="13.5" x14ac:dyDescent="0.2">
      <c r="A17" s="226">
        <v>11</v>
      </c>
      <c r="B17" s="157" t="s">
        <v>263</v>
      </c>
      <c r="C17" s="157" t="s">
        <v>139</v>
      </c>
      <c r="D17" s="157" t="s">
        <v>140</v>
      </c>
      <c r="E17" s="157" t="s">
        <v>37</v>
      </c>
      <c r="F17" s="178">
        <v>1</v>
      </c>
      <c r="G17" s="178">
        <v>10</v>
      </c>
      <c r="H17" s="184">
        <v>105.5</v>
      </c>
      <c r="I17" s="188">
        <v>105.5</v>
      </c>
      <c r="J17" s="191">
        <f t="shared" si="0"/>
        <v>290</v>
      </c>
      <c r="K17" s="179">
        <f t="shared" si="1"/>
        <v>1</v>
      </c>
      <c r="N17" s="181">
        <v>10</v>
      </c>
      <c r="O17" s="181" t="s">
        <v>45</v>
      </c>
      <c r="P17" s="181"/>
      <c r="Q17" s="181" t="s">
        <v>520</v>
      </c>
      <c r="R17" s="181" t="s">
        <v>520</v>
      </c>
    </row>
    <row r="18" spans="1:18" ht="13.5" x14ac:dyDescent="0.2">
      <c r="A18" s="226">
        <v>12</v>
      </c>
      <c r="B18" s="157" t="s">
        <v>274</v>
      </c>
      <c r="C18" s="157" t="s">
        <v>83</v>
      </c>
      <c r="D18" s="157" t="s">
        <v>129</v>
      </c>
      <c r="E18" s="157" t="s">
        <v>42</v>
      </c>
      <c r="F18" s="178"/>
      <c r="G18" s="178">
        <v>6</v>
      </c>
      <c r="H18" s="184">
        <v>103.4</v>
      </c>
      <c r="I18" s="188">
        <v>103.4</v>
      </c>
      <c r="J18" s="191">
        <f t="shared" si="0"/>
        <v>289</v>
      </c>
      <c r="K18" s="179">
        <f t="shared" si="1"/>
        <v>1</v>
      </c>
      <c r="M18" s="155">
        <v>7</v>
      </c>
      <c r="N18" s="181">
        <v>11</v>
      </c>
      <c r="O18" s="181" t="s">
        <v>538</v>
      </c>
      <c r="P18" s="181"/>
      <c r="Q18" s="181" t="s">
        <v>520</v>
      </c>
      <c r="R18" s="181" t="s">
        <v>520</v>
      </c>
    </row>
    <row r="19" spans="1:18" ht="13.5" x14ac:dyDescent="0.2">
      <c r="A19" s="226">
        <v>13</v>
      </c>
      <c r="B19" s="157" t="s">
        <v>210</v>
      </c>
      <c r="C19" s="157" t="s">
        <v>171</v>
      </c>
      <c r="D19" s="157" t="s">
        <v>87</v>
      </c>
      <c r="E19" s="157" t="s">
        <v>41</v>
      </c>
      <c r="F19" s="178"/>
      <c r="G19" s="178">
        <v>9</v>
      </c>
      <c r="H19" s="184">
        <v>102.80000000000001</v>
      </c>
      <c r="I19" s="188">
        <v>102.80000000000001</v>
      </c>
      <c r="J19" s="191">
        <f t="shared" si="0"/>
        <v>288</v>
      </c>
      <c r="K19" s="179">
        <f t="shared" si="1"/>
        <v>1</v>
      </c>
      <c r="M19" s="155">
        <v>10</v>
      </c>
      <c r="N19" s="181">
        <v>12</v>
      </c>
      <c r="O19" s="181" t="s">
        <v>517</v>
      </c>
      <c r="P19" s="181"/>
      <c r="Q19" s="181" t="s">
        <v>520</v>
      </c>
      <c r="R19" s="181" t="s">
        <v>520</v>
      </c>
    </row>
    <row r="20" spans="1:18" ht="13.5" x14ac:dyDescent="0.2">
      <c r="A20" s="226">
        <v>14</v>
      </c>
      <c r="B20" s="157" t="s">
        <v>456</v>
      </c>
      <c r="C20" s="157" t="s">
        <v>471</v>
      </c>
      <c r="D20" s="157" t="s">
        <v>120</v>
      </c>
      <c r="E20" s="157" t="s">
        <v>43</v>
      </c>
      <c r="F20" s="178"/>
      <c r="G20" s="178">
        <v>14</v>
      </c>
      <c r="H20" s="184">
        <v>99.6</v>
      </c>
      <c r="I20" s="188">
        <v>99.6</v>
      </c>
      <c r="J20" s="191">
        <f t="shared" si="0"/>
        <v>287</v>
      </c>
      <c r="K20" s="179">
        <f t="shared" si="1"/>
        <v>1</v>
      </c>
      <c r="M20" s="155">
        <v>14</v>
      </c>
      <c r="N20" s="181">
        <v>13</v>
      </c>
      <c r="O20" s="181" t="s">
        <v>43</v>
      </c>
      <c r="P20" s="181"/>
      <c r="Q20" s="181" t="s">
        <v>520</v>
      </c>
      <c r="R20" s="181" t="s">
        <v>520</v>
      </c>
    </row>
    <row r="21" spans="1:18" ht="13.5" x14ac:dyDescent="0.2">
      <c r="A21" s="226">
        <v>15</v>
      </c>
      <c r="B21" s="157" t="s">
        <v>450</v>
      </c>
      <c r="C21" s="157" t="s">
        <v>451</v>
      </c>
      <c r="D21" s="157" t="s">
        <v>88</v>
      </c>
      <c r="E21" s="157" t="s">
        <v>48</v>
      </c>
      <c r="F21" s="178"/>
      <c r="G21" s="178">
        <v>11</v>
      </c>
      <c r="H21" s="184">
        <v>97.000000000000014</v>
      </c>
      <c r="I21" s="188">
        <v>97.000000000000014</v>
      </c>
      <c r="J21" s="191">
        <f t="shared" si="0"/>
        <v>286</v>
      </c>
      <c r="K21" s="179">
        <f t="shared" si="1"/>
        <v>1</v>
      </c>
      <c r="M21" s="155">
        <v>7</v>
      </c>
      <c r="N21" s="181">
        <v>14</v>
      </c>
      <c r="O21" s="181" t="s">
        <v>519</v>
      </c>
      <c r="P21" s="181"/>
      <c r="Q21" s="181" t="s">
        <v>520</v>
      </c>
      <c r="R21" s="181" t="s">
        <v>520</v>
      </c>
    </row>
    <row r="22" spans="1:18" ht="13.5" x14ac:dyDescent="0.2">
      <c r="A22" s="226">
        <v>16</v>
      </c>
      <c r="B22" s="157" t="s">
        <v>254</v>
      </c>
      <c r="C22" s="157" t="s">
        <v>73</v>
      </c>
      <c r="D22" s="157" t="s">
        <v>101</v>
      </c>
      <c r="E22" s="157" t="s">
        <v>39</v>
      </c>
      <c r="F22" s="178"/>
      <c r="G22" s="178">
        <v>6</v>
      </c>
      <c r="H22" s="184">
        <v>96.600000000000009</v>
      </c>
      <c r="I22" s="188">
        <v>96.600000000000009</v>
      </c>
      <c r="J22" s="191">
        <f t="shared" si="0"/>
        <v>285</v>
      </c>
      <c r="K22" s="179">
        <f t="shared" si="1"/>
        <v>1</v>
      </c>
      <c r="M22" s="155">
        <f>SUM(M8:M21)</f>
        <v>119</v>
      </c>
    </row>
    <row r="23" spans="1:18" ht="13.5" x14ac:dyDescent="0.2">
      <c r="A23" s="226">
        <v>17</v>
      </c>
      <c r="B23" s="157" t="s">
        <v>455</v>
      </c>
      <c r="C23" s="157" t="s">
        <v>461</v>
      </c>
      <c r="D23" s="157" t="s">
        <v>462</v>
      </c>
      <c r="E23" s="157" t="s">
        <v>42</v>
      </c>
      <c r="F23" s="178"/>
      <c r="G23" s="178">
        <v>12</v>
      </c>
      <c r="H23" s="184">
        <v>94.1</v>
      </c>
      <c r="I23" s="188">
        <v>94.1</v>
      </c>
      <c r="J23" s="191">
        <f t="shared" si="0"/>
        <v>284</v>
      </c>
      <c r="K23" s="179">
        <f t="shared" si="1"/>
        <v>1</v>
      </c>
    </row>
    <row r="24" spans="1:18" ht="13.5" x14ac:dyDescent="0.2">
      <c r="A24" s="226">
        <v>18</v>
      </c>
      <c r="B24" s="157" t="s">
        <v>221</v>
      </c>
      <c r="C24" s="157" t="s">
        <v>134</v>
      </c>
      <c r="D24" s="157" t="s">
        <v>532</v>
      </c>
      <c r="E24" s="157" t="s">
        <v>565</v>
      </c>
      <c r="F24" s="178"/>
      <c r="G24" s="178">
        <v>9</v>
      </c>
      <c r="H24" s="184">
        <v>90.9</v>
      </c>
      <c r="I24" s="188">
        <v>90.9</v>
      </c>
      <c r="J24" s="191">
        <f t="shared" si="0"/>
        <v>283</v>
      </c>
      <c r="K24" s="179">
        <f t="shared" si="1"/>
        <v>1</v>
      </c>
    </row>
    <row r="25" spans="1:18" ht="13.5" x14ac:dyDescent="0.2">
      <c r="A25" s="226">
        <v>19</v>
      </c>
      <c r="B25" s="157" t="s">
        <v>282</v>
      </c>
      <c r="C25" s="157" t="s">
        <v>285</v>
      </c>
      <c r="D25" s="157" t="s">
        <v>552</v>
      </c>
      <c r="E25" s="157" t="s">
        <v>43</v>
      </c>
      <c r="F25" s="178"/>
      <c r="G25" s="178">
        <v>10</v>
      </c>
      <c r="H25" s="184">
        <v>88.8</v>
      </c>
      <c r="I25" s="188">
        <v>88.8</v>
      </c>
      <c r="J25" s="191">
        <f t="shared" si="0"/>
        <v>282</v>
      </c>
      <c r="K25" s="179">
        <f t="shared" si="1"/>
        <v>1</v>
      </c>
    </row>
    <row r="26" spans="1:18" ht="13.5" x14ac:dyDescent="0.2">
      <c r="A26" s="226">
        <v>20</v>
      </c>
      <c r="B26" s="157" t="s">
        <v>464</v>
      </c>
      <c r="C26" s="157" t="s">
        <v>556</v>
      </c>
      <c r="D26" s="157" t="s">
        <v>92</v>
      </c>
      <c r="E26" s="157" t="s">
        <v>565</v>
      </c>
      <c r="F26" s="178">
        <v>1</v>
      </c>
      <c r="G26" s="178">
        <v>6</v>
      </c>
      <c r="H26" s="184">
        <v>86.9</v>
      </c>
      <c r="I26" s="188">
        <v>86.9</v>
      </c>
      <c r="J26" s="191">
        <f t="shared" si="0"/>
        <v>281</v>
      </c>
      <c r="K26" s="179">
        <f t="shared" si="1"/>
        <v>1</v>
      </c>
    </row>
    <row r="27" spans="1:18" ht="13.5" x14ac:dyDescent="0.2">
      <c r="A27" s="226">
        <v>21</v>
      </c>
      <c r="B27" s="157" t="s">
        <v>257</v>
      </c>
      <c r="C27" s="157" t="s">
        <v>122</v>
      </c>
      <c r="D27" s="157" t="s">
        <v>98</v>
      </c>
      <c r="E27" s="157" t="s">
        <v>38</v>
      </c>
      <c r="F27" s="178"/>
      <c r="G27" s="178">
        <v>10</v>
      </c>
      <c r="H27" s="184">
        <v>84.800000000000011</v>
      </c>
      <c r="I27" s="188">
        <v>84.800000000000011</v>
      </c>
      <c r="J27" s="191">
        <f t="shared" si="0"/>
        <v>280</v>
      </c>
      <c r="K27" s="179">
        <f t="shared" si="1"/>
        <v>1</v>
      </c>
    </row>
    <row r="28" spans="1:18" ht="13.5" x14ac:dyDescent="0.2">
      <c r="A28" s="226">
        <v>22</v>
      </c>
      <c r="B28" s="157" t="s">
        <v>232</v>
      </c>
      <c r="C28" s="157" t="s">
        <v>161</v>
      </c>
      <c r="D28" s="157" t="s">
        <v>160</v>
      </c>
      <c r="E28" s="157" t="s">
        <v>565</v>
      </c>
      <c r="F28" s="178"/>
      <c r="G28" s="178">
        <v>12</v>
      </c>
      <c r="H28" s="184">
        <v>84.300000000000011</v>
      </c>
      <c r="I28" s="188">
        <v>84.300000000000011</v>
      </c>
      <c r="J28" s="191">
        <f t="shared" si="0"/>
        <v>279</v>
      </c>
      <c r="K28" s="179">
        <f t="shared" si="1"/>
        <v>1</v>
      </c>
    </row>
    <row r="29" spans="1:18" ht="13.5" x14ac:dyDescent="0.2">
      <c r="A29" s="226">
        <v>23</v>
      </c>
      <c r="B29" s="157" t="s">
        <v>554</v>
      </c>
      <c r="C29" s="157" t="s">
        <v>555</v>
      </c>
      <c r="D29" s="157" t="s">
        <v>92</v>
      </c>
      <c r="E29" s="157" t="s">
        <v>47</v>
      </c>
      <c r="F29" s="178"/>
      <c r="G29" s="178">
        <v>6</v>
      </c>
      <c r="H29" s="184">
        <v>82.1</v>
      </c>
      <c r="I29" s="188">
        <v>82.1</v>
      </c>
      <c r="J29" s="191">
        <f t="shared" si="0"/>
        <v>278</v>
      </c>
      <c r="K29" s="179">
        <f t="shared" si="1"/>
        <v>1</v>
      </c>
    </row>
    <row r="30" spans="1:18" ht="13.5" x14ac:dyDescent="0.2">
      <c r="A30" s="226">
        <v>24</v>
      </c>
      <c r="B30" s="157" t="s">
        <v>239</v>
      </c>
      <c r="C30" s="157" t="s">
        <v>106</v>
      </c>
      <c r="D30" s="157" t="s">
        <v>107</v>
      </c>
      <c r="E30" s="157" t="s">
        <v>44</v>
      </c>
      <c r="F30" s="178"/>
      <c r="G30" s="178">
        <v>9</v>
      </c>
      <c r="H30" s="184">
        <v>81</v>
      </c>
      <c r="I30" s="188">
        <v>81</v>
      </c>
      <c r="J30" s="191">
        <f t="shared" si="0"/>
        <v>277</v>
      </c>
      <c r="K30" s="179">
        <f t="shared" si="1"/>
        <v>1</v>
      </c>
    </row>
    <row r="31" spans="1:18" ht="13.5" x14ac:dyDescent="0.2">
      <c r="A31" s="226">
        <v>25</v>
      </c>
      <c r="B31" s="157" t="s">
        <v>269</v>
      </c>
      <c r="C31" s="157" t="s">
        <v>71</v>
      </c>
      <c r="D31" s="157" t="s">
        <v>72</v>
      </c>
      <c r="E31" s="157" t="s">
        <v>43</v>
      </c>
      <c r="F31" s="178"/>
      <c r="G31" s="178">
        <v>10</v>
      </c>
      <c r="H31" s="184">
        <v>79.8</v>
      </c>
      <c r="I31" s="188">
        <v>79.8</v>
      </c>
      <c r="J31" s="191">
        <f t="shared" si="0"/>
        <v>276</v>
      </c>
      <c r="K31" s="179">
        <f t="shared" si="1"/>
        <v>1</v>
      </c>
    </row>
    <row r="32" spans="1:18" ht="13.5" x14ac:dyDescent="0.2">
      <c r="A32" s="226">
        <v>26</v>
      </c>
      <c r="B32" s="157" t="s">
        <v>431</v>
      </c>
      <c r="C32" s="157" t="s">
        <v>158</v>
      </c>
      <c r="D32" s="157" t="s">
        <v>126</v>
      </c>
      <c r="E32" s="157" t="s">
        <v>39</v>
      </c>
      <c r="F32" s="178">
        <v>1</v>
      </c>
      <c r="G32" s="178">
        <v>10</v>
      </c>
      <c r="H32" s="184">
        <v>79.699999999999989</v>
      </c>
      <c r="I32" s="188">
        <v>79.699999999999989</v>
      </c>
      <c r="J32" s="191">
        <f t="shared" si="0"/>
        <v>275</v>
      </c>
      <c r="K32" s="179">
        <f t="shared" si="1"/>
        <v>1</v>
      </c>
    </row>
    <row r="33" spans="1:11" ht="13.5" x14ac:dyDescent="0.2">
      <c r="A33" s="226">
        <v>27</v>
      </c>
      <c r="B33" s="157" t="s">
        <v>321</v>
      </c>
      <c r="C33" s="157" t="s">
        <v>163</v>
      </c>
      <c r="D33" s="157" t="s">
        <v>325</v>
      </c>
      <c r="E33" s="157" t="s">
        <v>43</v>
      </c>
      <c r="F33" s="178"/>
      <c r="G33" s="178">
        <v>8</v>
      </c>
      <c r="H33" s="184">
        <v>75.2</v>
      </c>
      <c r="I33" s="188">
        <v>75.2</v>
      </c>
      <c r="J33" s="191">
        <f t="shared" si="0"/>
        <v>274</v>
      </c>
      <c r="K33" s="179">
        <f t="shared" si="1"/>
        <v>1</v>
      </c>
    </row>
    <row r="34" spans="1:11" ht="13.5" x14ac:dyDescent="0.2">
      <c r="A34" s="226">
        <v>28</v>
      </c>
      <c r="B34" s="157" t="s">
        <v>219</v>
      </c>
      <c r="C34" s="157" t="s">
        <v>97</v>
      </c>
      <c r="D34" s="157" t="s">
        <v>70</v>
      </c>
      <c r="E34" s="157" t="s">
        <v>39</v>
      </c>
      <c r="F34" s="178"/>
      <c r="G34" s="178">
        <v>11</v>
      </c>
      <c r="H34" s="184">
        <v>74.3</v>
      </c>
      <c r="I34" s="188">
        <v>74.3</v>
      </c>
      <c r="J34" s="191">
        <f t="shared" si="0"/>
        <v>273</v>
      </c>
      <c r="K34" s="179">
        <f t="shared" si="1"/>
        <v>1</v>
      </c>
    </row>
    <row r="35" spans="1:11" ht="13.5" x14ac:dyDescent="0.2">
      <c r="A35" s="226">
        <v>29</v>
      </c>
      <c r="B35" s="157" t="s">
        <v>406</v>
      </c>
      <c r="C35" s="157" t="s">
        <v>182</v>
      </c>
      <c r="D35" s="157" t="s">
        <v>407</v>
      </c>
      <c r="E35" s="157" t="s">
        <v>50</v>
      </c>
      <c r="F35" s="178"/>
      <c r="G35" s="178">
        <v>9</v>
      </c>
      <c r="H35" s="184">
        <v>74.099999999999994</v>
      </c>
      <c r="I35" s="188">
        <v>74.099999999999994</v>
      </c>
      <c r="J35" s="191">
        <f t="shared" si="0"/>
        <v>272</v>
      </c>
      <c r="K35" s="179">
        <f t="shared" si="1"/>
        <v>1</v>
      </c>
    </row>
    <row r="36" spans="1:11" ht="13.5" x14ac:dyDescent="0.2">
      <c r="A36" s="226">
        <v>30</v>
      </c>
      <c r="B36" s="157" t="s">
        <v>478</v>
      </c>
      <c r="C36" s="157" t="s">
        <v>485</v>
      </c>
      <c r="D36" s="157" t="s">
        <v>169</v>
      </c>
      <c r="E36" s="157" t="s">
        <v>50</v>
      </c>
      <c r="F36" s="178"/>
      <c r="G36" s="178">
        <v>11</v>
      </c>
      <c r="H36" s="184">
        <v>68.999999999999986</v>
      </c>
      <c r="I36" s="188">
        <v>68.999999999999986</v>
      </c>
      <c r="J36" s="191">
        <f t="shared" si="0"/>
        <v>271</v>
      </c>
      <c r="K36" s="179">
        <f t="shared" si="1"/>
        <v>1</v>
      </c>
    </row>
    <row r="37" spans="1:11" ht="13.5" x14ac:dyDescent="0.2">
      <c r="A37" s="226">
        <v>31</v>
      </c>
      <c r="B37" s="157" t="s">
        <v>245</v>
      </c>
      <c r="C37" s="157" t="s">
        <v>124</v>
      </c>
      <c r="D37" s="157" t="s">
        <v>153</v>
      </c>
      <c r="E37" s="157" t="s">
        <v>40</v>
      </c>
      <c r="F37" s="178"/>
      <c r="G37" s="178">
        <v>7</v>
      </c>
      <c r="H37" s="184">
        <v>66.800000000000011</v>
      </c>
      <c r="I37" s="188">
        <v>66.800000000000011</v>
      </c>
      <c r="J37" s="191">
        <f t="shared" si="0"/>
        <v>270</v>
      </c>
      <c r="K37" s="179">
        <f t="shared" si="1"/>
        <v>1</v>
      </c>
    </row>
    <row r="38" spans="1:11" ht="13.5" x14ac:dyDescent="0.2">
      <c r="A38" s="226">
        <v>32</v>
      </c>
      <c r="B38" s="157" t="s">
        <v>466</v>
      </c>
      <c r="C38" s="157" t="s">
        <v>85</v>
      </c>
      <c r="D38" s="157" t="s">
        <v>334</v>
      </c>
      <c r="E38" s="157" t="s">
        <v>47</v>
      </c>
      <c r="F38" s="178"/>
      <c r="G38" s="178">
        <v>4</v>
      </c>
      <c r="H38" s="184">
        <v>66.599999999999994</v>
      </c>
      <c r="I38" s="188">
        <v>66.599999999999994</v>
      </c>
      <c r="J38" s="191">
        <f t="shared" si="0"/>
        <v>269</v>
      </c>
      <c r="K38" s="179">
        <f t="shared" si="1"/>
        <v>1</v>
      </c>
    </row>
    <row r="39" spans="1:11" ht="13.5" x14ac:dyDescent="0.2">
      <c r="A39" s="226">
        <v>33</v>
      </c>
      <c r="B39" s="157" t="s">
        <v>240</v>
      </c>
      <c r="C39" s="157" t="s">
        <v>81</v>
      </c>
      <c r="D39" s="157" t="s">
        <v>551</v>
      </c>
      <c r="E39" s="157" t="s">
        <v>564</v>
      </c>
      <c r="F39" s="178"/>
      <c r="G39" s="178">
        <v>9</v>
      </c>
      <c r="H39" s="184">
        <v>66.2</v>
      </c>
      <c r="I39" s="188">
        <v>66.2</v>
      </c>
      <c r="J39" s="191">
        <f t="shared" si="0"/>
        <v>268</v>
      </c>
      <c r="K39" s="179">
        <f t="shared" si="1"/>
        <v>1</v>
      </c>
    </row>
    <row r="40" spans="1:11" ht="13.5" x14ac:dyDescent="0.2">
      <c r="A40" s="226">
        <v>34</v>
      </c>
      <c r="B40" s="157" t="s">
        <v>241</v>
      </c>
      <c r="C40" s="157" t="s">
        <v>109</v>
      </c>
      <c r="D40" s="157" t="s">
        <v>100</v>
      </c>
      <c r="E40" s="157" t="s">
        <v>41</v>
      </c>
      <c r="F40" s="178"/>
      <c r="G40" s="178">
        <v>5</v>
      </c>
      <c r="H40" s="184">
        <v>63.699999999999996</v>
      </c>
      <c r="I40" s="188">
        <v>63.699999999999996</v>
      </c>
      <c r="J40" s="191">
        <f t="shared" si="0"/>
        <v>267</v>
      </c>
      <c r="K40" s="179">
        <f t="shared" si="1"/>
        <v>1</v>
      </c>
    </row>
    <row r="41" spans="1:11" ht="13.5" x14ac:dyDescent="0.2">
      <c r="A41" s="226">
        <v>35</v>
      </c>
      <c r="B41" s="157" t="s">
        <v>244</v>
      </c>
      <c r="C41" s="157" t="s">
        <v>184</v>
      </c>
      <c r="D41" s="157" t="s">
        <v>70</v>
      </c>
      <c r="E41" s="157" t="s">
        <v>39</v>
      </c>
      <c r="F41" s="178">
        <v>1</v>
      </c>
      <c r="G41" s="178">
        <v>12</v>
      </c>
      <c r="H41" s="184">
        <v>63.500000000000007</v>
      </c>
      <c r="I41" s="188">
        <v>63.500000000000007</v>
      </c>
      <c r="J41" s="191">
        <f t="shared" si="0"/>
        <v>266</v>
      </c>
      <c r="K41" s="179">
        <f t="shared" si="1"/>
        <v>1</v>
      </c>
    </row>
    <row r="42" spans="1:11" ht="13.5" x14ac:dyDescent="0.2">
      <c r="A42" s="226">
        <v>36</v>
      </c>
      <c r="B42" s="157" t="s">
        <v>209</v>
      </c>
      <c r="C42" s="157" t="s">
        <v>553</v>
      </c>
      <c r="D42" s="157" t="s">
        <v>108</v>
      </c>
      <c r="E42" s="157" t="s">
        <v>40</v>
      </c>
      <c r="F42" s="178"/>
      <c r="G42" s="178">
        <v>10</v>
      </c>
      <c r="H42" s="184">
        <v>62.7</v>
      </c>
      <c r="I42" s="188">
        <v>62.7</v>
      </c>
      <c r="J42" s="191">
        <f t="shared" si="0"/>
        <v>265</v>
      </c>
      <c r="K42" s="179">
        <f t="shared" si="1"/>
        <v>1</v>
      </c>
    </row>
    <row r="43" spans="1:11" ht="13.5" x14ac:dyDescent="0.2">
      <c r="A43" s="226">
        <v>37</v>
      </c>
      <c r="B43" s="157" t="s">
        <v>233</v>
      </c>
      <c r="C43" s="157" t="s">
        <v>460</v>
      </c>
      <c r="D43" s="157" t="s">
        <v>521</v>
      </c>
      <c r="E43" s="157" t="s">
        <v>43</v>
      </c>
      <c r="F43" s="178"/>
      <c r="G43" s="178">
        <v>8</v>
      </c>
      <c r="H43" s="184">
        <v>62.499999999999993</v>
      </c>
      <c r="I43" s="188">
        <v>62.499999999999993</v>
      </c>
      <c r="J43" s="191">
        <f t="shared" si="0"/>
        <v>264</v>
      </c>
      <c r="K43" s="179">
        <f t="shared" si="1"/>
        <v>1</v>
      </c>
    </row>
    <row r="44" spans="1:11" ht="13.5" x14ac:dyDescent="0.2">
      <c r="A44" s="226">
        <v>38</v>
      </c>
      <c r="B44" s="157" t="s">
        <v>312</v>
      </c>
      <c r="C44" s="157" t="s">
        <v>526</v>
      </c>
      <c r="D44" s="157" t="s">
        <v>313</v>
      </c>
      <c r="E44" s="157" t="s">
        <v>44</v>
      </c>
      <c r="F44" s="178"/>
      <c r="G44" s="178">
        <v>5</v>
      </c>
      <c r="H44" s="184">
        <v>61.699999999999996</v>
      </c>
      <c r="I44" s="188">
        <v>61.699999999999996</v>
      </c>
      <c r="J44" s="191">
        <f t="shared" si="0"/>
        <v>263</v>
      </c>
      <c r="K44" s="179">
        <f t="shared" si="1"/>
        <v>1</v>
      </c>
    </row>
    <row r="45" spans="1:11" ht="13.5" x14ac:dyDescent="0.2">
      <c r="A45" s="226">
        <v>39</v>
      </c>
      <c r="B45" s="157" t="s">
        <v>234</v>
      </c>
      <c r="C45" s="157" t="s">
        <v>85</v>
      </c>
      <c r="D45" s="157" t="s">
        <v>148</v>
      </c>
      <c r="E45" s="157" t="s">
        <v>47</v>
      </c>
      <c r="F45" s="178"/>
      <c r="G45" s="178">
        <v>5</v>
      </c>
      <c r="H45" s="184">
        <v>61.2</v>
      </c>
      <c r="I45" s="188">
        <v>61.2</v>
      </c>
      <c r="J45" s="191">
        <f t="shared" si="0"/>
        <v>262</v>
      </c>
      <c r="K45" s="179">
        <f t="shared" si="1"/>
        <v>1</v>
      </c>
    </row>
    <row r="46" spans="1:11" ht="13.5" x14ac:dyDescent="0.2">
      <c r="A46" s="226">
        <v>40</v>
      </c>
      <c r="B46" s="157" t="s">
        <v>205</v>
      </c>
      <c r="C46" s="157" t="s">
        <v>110</v>
      </c>
      <c r="D46" s="157" t="s">
        <v>92</v>
      </c>
      <c r="E46" s="157" t="s">
        <v>37</v>
      </c>
      <c r="F46" s="178"/>
      <c r="G46" s="178">
        <v>6</v>
      </c>
      <c r="H46" s="184">
        <v>60.5</v>
      </c>
      <c r="I46" s="188">
        <v>60.5</v>
      </c>
      <c r="J46" s="191">
        <f t="shared" si="0"/>
        <v>261</v>
      </c>
      <c r="K46" s="179">
        <f t="shared" si="1"/>
        <v>1</v>
      </c>
    </row>
    <row r="47" spans="1:11" ht="13.5" x14ac:dyDescent="0.2">
      <c r="A47" s="226">
        <v>41</v>
      </c>
      <c r="B47" s="157" t="s">
        <v>225</v>
      </c>
      <c r="C47" s="157" t="s">
        <v>91</v>
      </c>
      <c r="D47" s="157" t="s">
        <v>530</v>
      </c>
      <c r="E47" s="157" t="s">
        <v>49</v>
      </c>
      <c r="F47" s="178"/>
      <c r="G47" s="178">
        <v>5</v>
      </c>
      <c r="H47" s="184">
        <v>58.1</v>
      </c>
      <c r="I47" s="188">
        <v>58.1</v>
      </c>
      <c r="J47" s="191">
        <f t="shared" si="0"/>
        <v>260</v>
      </c>
      <c r="K47" s="179">
        <f t="shared" si="1"/>
        <v>1</v>
      </c>
    </row>
    <row r="48" spans="1:11" ht="13.5" x14ac:dyDescent="0.2">
      <c r="A48" s="226">
        <v>42</v>
      </c>
      <c r="B48" s="157" t="s">
        <v>475</v>
      </c>
      <c r="C48" s="157" t="s">
        <v>446</v>
      </c>
      <c r="D48" s="157" t="s">
        <v>305</v>
      </c>
      <c r="E48" s="157" t="s">
        <v>40</v>
      </c>
      <c r="F48" s="178"/>
      <c r="G48" s="178">
        <v>7</v>
      </c>
      <c r="H48" s="184">
        <v>57.699999999999996</v>
      </c>
      <c r="I48" s="188">
        <v>57.699999999999996</v>
      </c>
      <c r="J48" s="191">
        <f t="shared" si="0"/>
        <v>259</v>
      </c>
      <c r="K48" s="179">
        <f t="shared" si="1"/>
        <v>1</v>
      </c>
    </row>
    <row r="49" spans="1:11" ht="13.5" x14ac:dyDescent="0.2">
      <c r="A49" s="226">
        <v>43</v>
      </c>
      <c r="B49" s="157" t="s">
        <v>255</v>
      </c>
      <c r="C49" s="157" t="s">
        <v>123</v>
      </c>
      <c r="D49" s="157" t="s">
        <v>78</v>
      </c>
      <c r="E49" s="157" t="s">
        <v>42</v>
      </c>
      <c r="F49" s="178"/>
      <c r="G49" s="178">
        <v>9</v>
      </c>
      <c r="H49" s="184">
        <v>57.2</v>
      </c>
      <c r="I49" s="188">
        <v>57.2</v>
      </c>
      <c r="J49" s="191">
        <f t="shared" si="0"/>
        <v>258</v>
      </c>
      <c r="K49" s="179">
        <f t="shared" si="1"/>
        <v>1</v>
      </c>
    </row>
    <row r="50" spans="1:11" ht="13.5" x14ac:dyDescent="0.2">
      <c r="A50" s="226">
        <v>44</v>
      </c>
      <c r="B50" s="157" t="s">
        <v>316</v>
      </c>
      <c r="C50" s="157" t="s">
        <v>155</v>
      </c>
      <c r="D50" s="157" t="s">
        <v>172</v>
      </c>
      <c r="E50" s="157" t="s">
        <v>564</v>
      </c>
      <c r="F50" s="178"/>
      <c r="G50" s="178">
        <v>10</v>
      </c>
      <c r="H50" s="184">
        <v>56.099999999999994</v>
      </c>
      <c r="I50" s="188">
        <v>56.099999999999994</v>
      </c>
      <c r="J50" s="191">
        <f t="shared" si="0"/>
        <v>257</v>
      </c>
      <c r="K50" s="179">
        <f t="shared" si="1"/>
        <v>1</v>
      </c>
    </row>
    <row r="51" spans="1:11" ht="13.5" x14ac:dyDescent="0.2">
      <c r="A51" s="226">
        <v>45</v>
      </c>
      <c r="B51" s="157" t="s">
        <v>429</v>
      </c>
      <c r="C51" s="157" t="s">
        <v>432</v>
      </c>
      <c r="D51" s="157" t="s">
        <v>135</v>
      </c>
      <c r="E51" s="157" t="s">
        <v>37</v>
      </c>
      <c r="F51" s="178"/>
      <c r="G51" s="178">
        <v>7</v>
      </c>
      <c r="H51" s="184">
        <v>56</v>
      </c>
      <c r="I51" s="188">
        <v>56</v>
      </c>
      <c r="J51" s="191">
        <f t="shared" si="0"/>
        <v>256</v>
      </c>
      <c r="K51" s="179">
        <f t="shared" si="1"/>
        <v>1</v>
      </c>
    </row>
    <row r="52" spans="1:11" ht="13.5" x14ac:dyDescent="0.2">
      <c r="A52" s="226">
        <v>46</v>
      </c>
      <c r="B52" s="157" t="s">
        <v>242</v>
      </c>
      <c r="C52" s="157" t="s">
        <v>77</v>
      </c>
      <c r="D52" s="157" t="s">
        <v>78</v>
      </c>
      <c r="E52" s="157" t="s">
        <v>42</v>
      </c>
      <c r="F52" s="178">
        <v>1</v>
      </c>
      <c r="G52" s="178">
        <v>5</v>
      </c>
      <c r="H52" s="184">
        <v>54.9</v>
      </c>
      <c r="I52" s="188">
        <v>54.9</v>
      </c>
      <c r="J52" s="191">
        <f t="shared" si="0"/>
        <v>255</v>
      </c>
      <c r="K52" s="179">
        <f t="shared" si="1"/>
        <v>1</v>
      </c>
    </row>
    <row r="53" spans="1:11" ht="13.5" x14ac:dyDescent="0.2">
      <c r="A53" s="226">
        <v>47</v>
      </c>
      <c r="B53" s="157" t="s">
        <v>217</v>
      </c>
      <c r="C53" s="157" t="s">
        <v>141</v>
      </c>
      <c r="D53" s="157" t="s">
        <v>93</v>
      </c>
      <c r="E53" s="157" t="s">
        <v>38</v>
      </c>
      <c r="F53" s="178"/>
      <c r="G53" s="178">
        <v>7</v>
      </c>
      <c r="H53" s="184">
        <v>54.3</v>
      </c>
      <c r="I53" s="188">
        <v>54.3</v>
      </c>
      <c r="J53" s="191">
        <f t="shared" si="0"/>
        <v>254</v>
      </c>
      <c r="K53" s="179">
        <f t="shared" si="1"/>
        <v>1</v>
      </c>
    </row>
    <row r="54" spans="1:11" ht="13.5" x14ac:dyDescent="0.2">
      <c r="A54" s="226">
        <v>48</v>
      </c>
      <c r="B54" s="157" t="s">
        <v>238</v>
      </c>
      <c r="C54" s="157" t="s">
        <v>506</v>
      </c>
      <c r="D54" s="157" t="s">
        <v>333</v>
      </c>
      <c r="E54" s="157" t="s">
        <v>43</v>
      </c>
      <c r="F54" s="178">
        <v>1</v>
      </c>
      <c r="G54" s="178">
        <v>4</v>
      </c>
      <c r="H54" s="184">
        <v>53.800000000000004</v>
      </c>
      <c r="I54" s="188">
        <v>53.800000000000004</v>
      </c>
      <c r="J54" s="191">
        <f t="shared" si="0"/>
        <v>253</v>
      </c>
      <c r="K54" s="179">
        <f t="shared" si="1"/>
        <v>1</v>
      </c>
    </row>
    <row r="55" spans="1:11" ht="13.5" x14ac:dyDescent="0.2">
      <c r="A55" s="226">
        <v>49</v>
      </c>
      <c r="B55" s="157" t="s">
        <v>327</v>
      </c>
      <c r="C55" s="157" t="s">
        <v>332</v>
      </c>
      <c r="D55" s="157" t="s">
        <v>129</v>
      </c>
      <c r="E55" s="157" t="s">
        <v>49</v>
      </c>
      <c r="F55" s="178"/>
      <c r="G55" s="178">
        <v>3</v>
      </c>
      <c r="H55" s="184">
        <v>52.3</v>
      </c>
      <c r="I55" s="188">
        <v>52.3</v>
      </c>
      <c r="J55" s="191">
        <f t="shared" si="0"/>
        <v>252</v>
      </c>
      <c r="K55" s="179">
        <f t="shared" si="1"/>
        <v>1</v>
      </c>
    </row>
    <row r="56" spans="1:11" ht="13.5" x14ac:dyDescent="0.2">
      <c r="A56" s="226">
        <v>50</v>
      </c>
      <c r="B56" s="157" t="s">
        <v>318</v>
      </c>
      <c r="C56" s="157" t="s">
        <v>320</v>
      </c>
      <c r="D56" s="157" t="s">
        <v>307</v>
      </c>
      <c r="E56" s="157" t="s">
        <v>49</v>
      </c>
      <c r="F56" s="178"/>
      <c r="G56" s="178">
        <v>7</v>
      </c>
      <c r="H56" s="184">
        <v>51.900000000000006</v>
      </c>
      <c r="I56" s="188">
        <v>51.900000000000006</v>
      </c>
      <c r="J56" s="191">
        <f t="shared" si="0"/>
        <v>251</v>
      </c>
      <c r="K56" s="179">
        <f t="shared" si="1"/>
        <v>1</v>
      </c>
    </row>
    <row r="57" spans="1:11" ht="13.5" x14ac:dyDescent="0.2">
      <c r="A57" s="226">
        <v>51</v>
      </c>
      <c r="B57" s="157" t="s">
        <v>214</v>
      </c>
      <c r="C57" s="157" t="s">
        <v>105</v>
      </c>
      <c r="D57" s="157" t="s">
        <v>307</v>
      </c>
      <c r="E57" s="157" t="s">
        <v>44</v>
      </c>
      <c r="F57" s="178"/>
      <c r="G57" s="178">
        <v>6</v>
      </c>
      <c r="H57" s="184">
        <v>51.3</v>
      </c>
      <c r="I57" s="188">
        <v>51.3</v>
      </c>
      <c r="J57" s="191">
        <f t="shared" si="0"/>
        <v>250</v>
      </c>
      <c r="K57" s="179">
        <f t="shared" si="1"/>
        <v>1</v>
      </c>
    </row>
    <row r="58" spans="1:11" ht="13.5" x14ac:dyDescent="0.2">
      <c r="A58" s="226">
        <v>52</v>
      </c>
      <c r="B58" s="157" t="s">
        <v>248</v>
      </c>
      <c r="C58" s="157" t="s">
        <v>122</v>
      </c>
      <c r="D58" s="157" t="s">
        <v>107</v>
      </c>
      <c r="E58" s="157" t="s">
        <v>37</v>
      </c>
      <c r="F58" s="178">
        <v>1</v>
      </c>
      <c r="G58" s="178">
        <v>7</v>
      </c>
      <c r="H58" s="184">
        <v>49.099999999999994</v>
      </c>
      <c r="I58" s="188">
        <v>49.099999999999994</v>
      </c>
      <c r="J58" s="191">
        <f t="shared" si="0"/>
        <v>249</v>
      </c>
      <c r="K58" s="179">
        <f t="shared" si="1"/>
        <v>1</v>
      </c>
    </row>
    <row r="59" spans="1:11" ht="13.5" x14ac:dyDescent="0.2">
      <c r="A59" s="226">
        <v>53</v>
      </c>
      <c r="B59" s="157" t="s">
        <v>480</v>
      </c>
      <c r="C59" s="157" t="s">
        <v>109</v>
      </c>
      <c r="D59" s="157" t="s">
        <v>413</v>
      </c>
      <c r="E59" s="157" t="s">
        <v>43</v>
      </c>
      <c r="F59" s="178"/>
      <c r="G59" s="178">
        <v>8</v>
      </c>
      <c r="H59" s="184">
        <v>49</v>
      </c>
      <c r="I59" s="188">
        <v>49</v>
      </c>
      <c r="J59" s="191">
        <f t="shared" si="0"/>
        <v>248</v>
      </c>
      <c r="K59" s="179">
        <f t="shared" si="1"/>
        <v>1</v>
      </c>
    </row>
    <row r="60" spans="1:11" ht="13.5" x14ac:dyDescent="0.2">
      <c r="A60" s="226">
        <v>54</v>
      </c>
      <c r="B60" s="157" t="s">
        <v>449</v>
      </c>
      <c r="C60" s="157" t="s">
        <v>278</v>
      </c>
      <c r="D60" s="157" t="s">
        <v>88</v>
      </c>
      <c r="E60" s="157" t="s">
        <v>48</v>
      </c>
      <c r="F60" s="178">
        <v>1</v>
      </c>
      <c r="G60" s="178">
        <v>5</v>
      </c>
      <c r="H60" s="184">
        <v>48.9</v>
      </c>
      <c r="I60" s="188">
        <v>48.9</v>
      </c>
      <c r="J60" s="191">
        <f t="shared" si="0"/>
        <v>247</v>
      </c>
      <c r="K60" s="179">
        <f t="shared" si="1"/>
        <v>1</v>
      </c>
    </row>
    <row r="61" spans="1:11" ht="13.5" x14ac:dyDescent="0.2">
      <c r="A61" s="226">
        <v>55</v>
      </c>
      <c r="B61" s="157" t="s">
        <v>249</v>
      </c>
      <c r="C61" s="157" t="s">
        <v>496</v>
      </c>
      <c r="D61" s="157" t="s">
        <v>107</v>
      </c>
      <c r="E61" s="157" t="s">
        <v>37</v>
      </c>
      <c r="F61" s="178"/>
      <c r="G61" s="178">
        <v>6</v>
      </c>
      <c r="H61" s="184">
        <v>47.2</v>
      </c>
      <c r="I61" s="188">
        <v>47.2</v>
      </c>
      <c r="J61" s="191">
        <f t="shared" si="0"/>
        <v>246</v>
      </c>
      <c r="K61" s="179">
        <f t="shared" si="1"/>
        <v>1</v>
      </c>
    </row>
    <row r="62" spans="1:11" ht="13.5" x14ac:dyDescent="0.2">
      <c r="A62" s="226">
        <v>56</v>
      </c>
      <c r="B62" s="157" t="s">
        <v>231</v>
      </c>
      <c r="C62" s="157" t="s">
        <v>130</v>
      </c>
      <c r="D62" s="157" t="s">
        <v>550</v>
      </c>
      <c r="E62" s="157" t="s">
        <v>43</v>
      </c>
      <c r="F62" s="178"/>
      <c r="G62" s="178">
        <v>4</v>
      </c>
      <c r="H62" s="184">
        <v>46.300000000000004</v>
      </c>
      <c r="I62" s="188">
        <v>46.300000000000004</v>
      </c>
      <c r="J62" s="191">
        <f t="shared" si="0"/>
        <v>245</v>
      </c>
      <c r="K62" s="179">
        <f t="shared" si="1"/>
        <v>1</v>
      </c>
    </row>
    <row r="63" spans="1:11" ht="13.5" x14ac:dyDescent="0.2">
      <c r="A63" s="226">
        <v>57</v>
      </c>
      <c r="B63" s="157" t="s">
        <v>557</v>
      </c>
      <c r="C63" s="157" t="s">
        <v>558</v>
      </c>
      <c r="D63" s="157" t="s">
        <v>98</v>
      </c>
      <c r="E63" s="157" t="s">
        <v>50</v>
      </c>
      <c r="F63" s="178">
        <v>2</v>
      </c>
      <c r="G63" s="178">
        <v>6</v>
      </c>
      <c r="H63" s="184">
        <v>46.199999999999996</v>
      </c>
      <c r="I63" s="188">
        <v>46.199999999999996</v>
      </c>
      <c r="J63" s="191">
        <f t="shared" si="0"/>
        <v>244</v>
      </c>
      <c r="K63" s="179">
        <f t="shared" si="1"/>
        <v>1</v>
      </c>
    </row>
    <row r="64" spans="1:11" ht="13.5" x14ac:dyDescent="0.2">
      <c r="A64" s="226">
        <v>58</v>
      </c>
      <c r="B64" s="157" t="s">
        <v>322</v>
      </c>
      <c r="C64" s="157" t="s">
        <v>448</v>
      </c>
      <c r="D64" s="157" t="s">
        <v>279</v>
      </c>
      <c r="E64" s="157" t="s">
        <v>42</v>
      </c>
      <c r="F64" s="178"/>
      <c r="G64" s="178">
        <v>6</v>
      </c>
      <c r="H64" s="184">
        <v>45.8</v>
      </c>
      <c r="I64" s="188">
        <v>45.8</v>
      </c>
      <c r="J64" s="191">
        <f t="shared" si="0"/>
        <v>243</v>
      </c>
      <c r="K64" s="179">
        <f t="shared" si="1"/>
        <v>1</v>
      </c>
    </row>
    <row r="65" spans="1:11" ht="13.5" x14ac:dyDescent="0.2">
      <c r="A65" s="226">
        <v>59</v>
      </c>
      <c r="B65" s="157" t="s">
        <v>416</v>
      </c>
      <c r="C65" s="157" t="s">
        <v>434</v>
      </c>
      <c r="D65" s="157" t="s">
        <v>417</v>
      </c>
      <c r="E65" s="157" t="s">
        <v>39</v>
      </c>
      <c r="F65" s="178">
        <v>1</v>
      </c>
      <c r="G65" s="178">
        <v>8</v>
      </c>
      <c r="H65" s="184">
        <v>45.7</v>
      </c>
      <c r="I65" s="188">
        <v>45.7</v>
      </c>
      <c r="J65" s="191">
        <f t="shared" si="0"/>
        <v>242</v>
      </c>
      <c r="K65" s="179">
        <f t="shared" si="1"/>
        <v>1</v>
      </c>
    </row>
    <row r="66" spans="1:11" ht="13.5" x14ac:dyDescent="0.2">
      <c r="A66" s="226">
        <v>60</v>
      </c>
      <c r="B66" s="157" t="s">
        <v>206</v>
      </c>
      <c r="C66" s="157" t="s">
        <v>114</v>
      </c>
      <c r="D66" s="157" t="s">
        <v>115</v>
      </c>
      <c r="E66" s="157" t="s">
        <v>38</v>
      </c>
      <c r="F66" s="178"/>
      <c r="G66" s="178">
        <v>5</v>
      </c>
      <c r="H66" s="184">
        <v>45.6</v>
      </c>
      <c r="I66" s="188">
        <v>45.6</v>
      </c>
      <c r="J66" s="191">
        <f t="shared" si="0"/>
        <v>241</v>
      </c>
      <c r="K66" s="179">
        <f t="shared" si="1"/>
        <v>1</v>
      </c>
    </row>
    <row r="67" spans="1:11" ht="13.5" x14ac:dyDescent="0.2">
      <c r="A67" s="226">
        <v>61</v>
      </c>
      <c r="B67" s="157" t="s">
        <v>331</v>
      </c>
      <c r="C67" s="157" t="s">
        <v>302</v>
      </c>
      <c r="D67" s="157" t="s">
        <v>113</v>
      </c>
      <c r="E67" s="157" t="s">
        <v>43</v>
      </c>
      <c r="F67" s="178"/>
      <c r="G67" s="178">
        <v>6</v>
      </c>
      <c r="H67" s="184">
        <v>45.5</v>
      </c>
      <c r="I67" s="188">
        <v>45.5</v>
      </c>
      <c r="J67" s="191">
        <f t="shared" si="0"/>
        <v>240</v>
      </c>
      <c r="K67" s="179">
        <f t="shared" si="1"/>
        <v>1</v>
      </c>
    </row>
    <row r="68" spans="1:11" ht="13.5" x14ac:dyDescent="0.2">
      <c r="A68" s="226">
        <v>62</v>
      </c>
      <c r="B68" s="157" t="s">
        <v>223</v>
      </c>
      <c r="C68" s="157" t="s">
        <v>176</v>
      </c>
      <c r="D68" s="157" t="s">
        <v>95</v>
      </c>
      <c r="E68" s="157" t="s">
        <v>41</v>
      </c>
      <c r="F68" s="178"/>
      <c r="G68" s="178">
        <v>7</v>
      </c>
      <c r="H68" s="184">
        <v>44.100000000000009</v>
      </c>
      <c r="I68" s="188">
        <v>44.100000000000009</v>
      </c>
      <c r="J68" s="191">
        <f t="shared" si="0"/>
        <v>239</v>
      </c>
      <c r="K68" s="179">
        <f t="shared" si="1"/>
        <v>1</v>
      </c>
    </row>
    <row r="69" spans="1:11" ht="13.5" x14ac:dyDescent="0.2">
      <c r="A69" s="226">
        <v>63</v>
      </c>
      <c r="B69" s="157" t="s">
        <v>253</v>
      </c>
      <c r="C69" s="157" t="s">
        <v>147</v>
      </c>
      <c r="D69" s="157" t="s">
        <v>151</v>
      </c>
      <c r="E69" s="157" t="s">
        <v>48</v>
      </c>
      <c r="F69" s="178">
        <v>1</v>
      </c>
      <c r="G69" s="178">
        <v>4</v>
      </c>
      <c r="H69" s="184">
        <v>43.800000000000004</v>
      </c>
      <c r="I69" s="188">
        <v>43.800000000000004</v>
      </c>
      <c r="J69" s="191">
        <f t="shared" si="0"/>
        <v>238</v>
      </c>
      <c r="K69" s="179">
        <f t="shared" si="1"/>
        <v>1</v>
      </c>
    </row>
    <row r="70" spans="1:11" ht="13.5" x14ac:dyDescent="0.2">
      <c r="A70" s="226">
        <v>64</v>
      </c>
      <c r="B70" s="157" t="s">
        <v>567</v>
      </c>
      <c r="C70" s="157" t="s">
        <v>568</v>
      </c>
      <c r="D70" s="157" t="s">
        <v>76</v>
      </c>
      <c r="E70" s="157" t="s">
        <v>40</v>
      </c>
      <c r="F70" s="178"/>
      <c r="G70" s="178">
        <v>6</v>
      </c>
      <c r="H70" s="184">
        <v>43.599999999999994</v>
      </c>
      <c r="I70" s="188">
        <v>43.599999999999994</v>
      </c>
      <c r="J70" s="191">
        <f t="shared" si="0"/>
        <v>237</v>
      </c>
      <c r="K70" s="179">
        <f t="shared" si="1"/>
        <v>1</v>
      </c>
    </row>
    <row r="71" spans="1:11" ht="13.5" x14ac:dyDescent="0.2">
      <c r="A71" s="226">
        <v>65</v>
      </c>
      <c r="B71" s="157" t="s">
        <v>260</v>
      </c>
      <c r="C71" s="157" t="s">
        <v>145</v>
      </c>
      <c r="D71" s="157" t="s">
        <v>146</v>
      </c>
      <c r="E71" s="157" t="s">
        <v>37</v>
      </c>
      <c r="F71" s="178"/>
      <c r="G71" s="178">
        <v>7</v>
      </c>
      <c r="H71" s="184">
        <v>43.1</v>
      </c>
      <c r="I71" s="188">
        <v>43.1</v>
      </c>
      <c r="J71" s="191">
        <f t="shared" si="0"/>
        <v>236</v>
      </c>
      <c r="K71" s="179">
        <f t="shared" si="1"/>
        <v>1</v>
      </c>
    </row>
    <row r="72" spans="1:11" ht="13.5" x14ac:dyDescent="0.2">
      <c r="A72" s="226">
        <v>66</v>
      </c>
      <c r="B72" s="157" t="s">
        <v>272</v>
      </c>
      <c r="C72" s="157" t="s">
        <v>175</v>
      </c>
      <c r="D72" s="157" t="s">
        <v>89</v>
      </c>
      <c r="E72" s="157" t="s">
        <v>50</v>
      </c>
      <c r="F72" s="178"/>
      <c r="G72" s="178">
        <v>5</v>
      </c>
      <c r="H72" s="184">
        <v>42.7</v>
      </c>
      <c r="I72" s="188">
        <v>42.7</v>
      </c>
      <c r="J72" s="191">
        <f t="shared" si="0"/>
        <v>235</v>
      </c>
      <c r="K72" s="179">
        <f t="shared" si="1"/>
        <v>1</v>
      </c>
    </row>
    <row r="73" spans="1:11" ht="13.5" x14ac:dyDescent="0.2">
      <c r="A73" s="226">
        <v>67</v>
      </c>
      <c r="B73" s="157" t="s">
        <v>262</v>
      </c>
      <c r="C73" s="157" t="s">
        <v>168</v>
      </c>
      <c r="D73" s="157" t="s">
        <v>72</v>
      </c>
      <c r="E73" s="157" t="s">
        <v>564</v>
      </c>
      <c r="F73" s="178"/>
      <c r="G73" s="178">
        <v>4</v>
      </c>
      <c r="H73" s="184">
        <v>42.5</v>
      </c>
      <c r="I73" s="188">
        <v>42.5</v>
      </c>
      <c r="J73" s="191">
        <f t="shared" ref="J73:J136" si="2">IF(I73=I72,J72,IF(I73=0,ROUNDDOWN(20,0),J72-K72))</f>
        <v>234</v>
      </c>
      <c r="K73" s="179">
        <f t="shared" ref="K73:K136" si="3">IF(I73&lt;I72,1,IF(I73=I72,K72+1,0))</f>
        <v>1</v>
      </c>
    </row>
    <row r="74" spans="1:11" ht="13.5" x14ac:dyDescent="0.2">
      <c r="A74" s="226">
        <v>68</v>
      </c>
      <c r="B74" s="157" t="s">
        <v>267</v>
      </c>
      <c r="C74" s="157" t="s">
        <v>125</v>
      </c>
      <c r="D74" s="157" t="s">
        <v>70</v>
      </c>
      <c r="E74" s="157" t="s">
        <v>39</v>
      </c>
      <c r="F74" s="178"/>
      <c r="G74" s="178">
        <v>8</v>
      </c>
      <c r="H74" s="184">
        <v>42.300000000000004</v>
      </c>
      <c r="I74" s="188">
        <v>42.300000000000004</v>
      </c>
      <c r="J74" s="191">
        <f t="shared" si="2"/>
        <v>233</v>
      </c>
      <c r="K74" s="179">
        <f t="shared" si="3"/>
        <v>1</v>
      </c>
    </row>
    <row r="75" spans="1:11" ht="13.5" x14ac:dyDescent="0.2">
      <c r="A75" s="226">
        <v>69</v>
      </c>
      <c r="B75" s="157" t="s">
        <v>457</v>
      </c>
      <c r="C75" s="157" t="s">
        <v>419</v>
      </c>
      <c r="D75" s="157" t="s">
        <v>470</v>
      </c>
      <c r="E75" s="157" t="s">
        <v>48</v>
      </c>
      <c r="F75" s="178"/>
      <c r="G75" s="178">
        <v>4</v>
      </c>
      <c r="H75" s="184">
        <v>41.8</v>
      </c>
      <c r="I75" s="188">
        <v>41.8</v>
      </c>
      <c r="J75" s="191">
        <f t="shared" si="2"/>
        <v>232</v>
      </c>
      <c r="K75" s="179">
        <f t="shared" si="3"/>
        <v>1</v>
      </c>
    </row>
    <row r="76" spans="1:11" ht="13.5" x14ac:dyDescent="0.2">
      <c r="A76" s="226">
        <v>70</v>
      </c>
      <c r="B76" s="157" t="s">
        <v>230</v>
      </c>
      <c r="C76" s="157" t="s">
        <v>186</v>
      </c>
      <c r="D76" s="157" t="s">
        <v>202</v>
      </c>
      <c r="E76" s="157" t="s">
        <v>39</v>
      </c>
      <c r="F76" s="178"/>
      <c r="G76" s="178">
        <v>7</v>
      </c>
      <c r="H76" s="184">
        <v>40.4</v>
      </c>
      <c r="I76" s="188">
        <v>40.4</v>
      </c>
      <c r="J76" s="191">
        <f t="shared" si="2"/>
        <v>231</v>
      </c>
      <c r="K76" s="179">
        <f t="shared" si="3"/>
        <v>1</v>
      </c>
    </row>
    <row r="77" spans="1:11" ht="13.5" x14ac:dyDescent="0.2">
      <c r="A77" s="226">
        <v>71</v>
      </c>
      <c r="B77" s="157" t="s">
        <v>265</v>
      </c>
      <c r="C77" s="157" t="s">
        <v>178</v>
      </c>
      <c r="D77" s="157" t="s">
        <v>138</v>
      </c>
      <c r="E77" s="157" t="s">
        <v>37</v>
      </c>
      <c r="F77" s="178"/>
      <c r="G77" s="178">
        <v>7</v>
      </c>
      <c r="H77" s="184">
        <v>40</v>
      </c>
      <c r="I77" s="188">
        <v>40</v>
      </c>
      <c r="J77" s="191">
        <f t="shared" si="2"/>
        <v>230</v>
      </c>
      <c r="K77" s="179">
        <f t="shared" si="3"/>
        <v>1</v>
      </c>
    </row>
    <row r="78" spans="1:11" ht="13.5" x14ac:dyDescent="0.2">
      <c r="A78" s="226">
        <v>72</v>
      </c>
      <c r="B78" s="157" t="s">
        <v>270</v>
      </c>
      <c r="C78" s="157" t="s">
        <v>427</v>
      </c>
      <c r="D78" s="157" t="s">
        <v>529</v>
      </c>
      <c r="E78" s="157" t="s">
        <v>49</v>
      </c>
      <c r="F78" s="178"/>
      <c r="G78" s="178">
        <v>6</v>
      </c>
      <c r="H78" s="184">
        <v>39.4</v>
      </c>
      <c r="I78" s="188">
        <v>39.4</v>
      </c>
      <c r="J78" s="191">
        <f t="shared" si="2"/>
        <v>229</v>
      </c>
      <c r="K78" s="179">
        <f t="shared" si="3"/>
        <v>1</v>
      </c>
    </row>
    <row r="79" spans="1:11" ht="13.5" x14ac:dyDescent="0.2">
      <c r="A79" s="226">
        <v>73</v>
      </c>
      <c r="B79" s="157" t="s">
        <v>243</v>
      </c>
      <c r="C79" s="157" t="s">
        <v>165</v>
      </c>
      <c r="D79" s="157" t="s">
        <v>174</v>
      </c>
      <c r="E79" s="157" t="s">
        <v>43</v>
      </c>
      <c r="F79" s="178"/>
      <c r="G79" s="178">
        <v>5</v>
      </c>
      <c r="H79" s="184">
        <v>38.9</v>
      </c>
      <c r="I79" s="188">
        <v>38.9</v>
      </c>
      <c r="J79" s="191">
        <f t="shared" si="2"/>
        <v>228</v>
      </c>
      <c r="K79" s="179">
        <f t="shared" si="3"/>
        <v>1</v>
      </c>
    </row>
    <row r="80" spans="1:11" ht="13.5" x14ac:dyDescent="0.2">
      <c r="A80" s="226">
        <v>74</v>
      </c>
      <c r="B80" s="157" t="s">
        <v>246</v>
      </c>
      <c r="C80" s="157" t="s">
        <v>164</v>
      </c>
      <c r="D80" s="157" t="s">
        <v>87</v>
      </c>
      <c r="E80" s="157" t="s">
        <v>40</v>
      </c>
      <c r="F80" s="178"/>
      <c r="G80" s="178">
        <v>4</v>
      </c>
      <c r="H80" s="184">
        <v>37.999999999999993</v>
      </c>
      <c r="I80" s="188">
        <v>37.999999999999993</v>
      </c>
      <c r="J80" s="191">
        <f t="shared" si="2"/>
        <v>227</v>
      </c>
      <c r="K80" s="179">
        <f t="shared" si="3"/>
        <v>1</v>
      </c>
    </row>
    <row r="81" spans="1:11" ht="13.5" x14ac:dyDescent="0.2">
      <c r="A81" s="226">
        <v>75</v>
      </c>
      <c r="B81" s="157" t="s">
        <v>335</v>
      </c>
      <c r="C81" s="157" t="s">
        <v>181</v>
      </c>
      <c r="D81" s="157" t="s">
        <v>90</v>
      </c>
      <c r="E81" s="157" t="s">
        <v>43</v>
      </c>
      <c r="F81" s="178"/>
      <c r="G81" s="178">
        <v>4</v>
      </c>
      <c r="H81" s="184">
        <v>35.799999999999997</v>
      </c>
      <c r="I81" s="188">
        <v>35.799999999999997</v>
      </c>
      <c r="J81" s="191">
        <f t="shared" si="2"/>
        <v>226</v>
      </c>
      <c r="K81" s="179">
        <f t="shared" si="3"/>
        <v>1</v>
      </c>
    </row>
    <row r="82" spans="1:11" ht="13.5" x14ac:dyDescent="0.2">
      <c r="A82" s="226">
        <v>76</v>
      </c>
      <c r="B82" s="157" t="s">
        <v>250</v>
      </c>
      <c r="C82" s="157" t="s">
        <v>183</v>
      </c>
      <c r="D82" s="157" t="s">
        <v>96</v>
      </c>
      <c r="E82" s="157" t="s">
        <v>39</v>
      </c>
      <c r="F82" s="178">
        <v>2</v>
      </c>
      <c r="G82" s="178">
        <v>3</v>
      </c>
      <c r="H82" s="184">
        <v>35.6</v>
      </c>
      <c r="I82" s="188">
        <v>35.6</v>
      </c>
      <c r="J82" s="191">
        <f t="shared" si="2"/>
        <v>225</v>
      </c>
      <c r="K82" s="179">
        <f t="shared" si="3"/>
        <v>1</v>
      </c>
    </row>
    <row r="83" spans="1:11" ht="13.5" x14ac:dyDescent="0.2">
      <c r="A83" s="226">
        <v>77</v>
      </c>
      <c r="B83" s="157" t="s">
        <v>218</v>
      </c>
      <c r="C83" s="157" t="s">
        <v>86</v>
      </c>
      <c r="D83" s="157" t="s">
        <v>334</v>
      </c>
      <c r="E83" s="157" t="s">
        <v>44</v>
      </c>
      <c r="F83" s="178"/>
      <c r="G83" s="178">
        <v>3</v>
      </c>
      <c r="H83" s="184">
        <v>35.299999999999997</v>
      </c>
      <c r="I83" s="188">
        <v>35.299999999999997</v>
      </c>
      <c r="J83" s="191">
        <f t="shared" si="2"/>
        <v>224</v>
      </c>
      <c r="K83" s="179">
        <f t="shared" si="3"/>
        <v>1</v>
      </c>
    </row>
    <row r="84" spans="1:11" ht="13.5" x14ac:dyDescent="0.2">
      <c r="A84" s="226">
        <v>78</v>
      </c>
      <c r="B84" s="157" t="s">
        <v>283</v>
      </c>
      <c r="C84" s="157" t="s">
        <v>281</v>
      </c>
      <c r="D84" s="157" t="s">
        <v>104</v>
      </c>
      <c r="E84" s="157" t="s">
        <v>44</v>
      </c>
      <c r="F84" s="178"/>
      <c r="G84" s="178">
        <v>6</v>
      </c>
      <c r="H84" s="184">
        <v>35.299999999999997</v>
      </c>
      <c r="I84" s="188">
        <v>35.299999999999997</v>
      </c>
      <c r="J84" s="191">
        <f t="shared" si="2"/>
        <v>224</v>
      </c>
      <c r="K84" s="179">
        <f t="shared" si="3"/>
        <v>2</v>
      </c>
    </row>
    <row r="85" spans="1:11" ht="13.5" x14ac:dyDescent="0.2">
      <c r="A85" s="226">
        <v>79</v>
      </c>
      <c r="B85" s="157" t="s">
        <v>329</v>
      </c>
      <c r="C85" s="157" t="s">
        <v>143</v>
      </c>
      <c r="D85" s="157" t="s">
        <v>167</v>
      </c>
      <c r="E85" s="157" t="s">
        <v>50</v>
      </c>
      <c r="F85" s="178"/>
      <c r="G85" s="178">
        <v>1</v>
      </c>
      <c r="H85" s="184">
        <v>34.5</v>
      </c>
      <c r="I85" s="188">
        <v>34.5</v>
      </c>
      <c r="J85" s="191">
        <f t="shared" si="2"/>
        <v>222</v>
      </c>
      <c r="K85" s="179">
        <f t="shared" si="3"/>
        <v>1</v>
      </c>
    </row>
    <row r="86" spans="1:11" ht="13.5" x14ac:dyDescent="0.2">
      <c r="A86" s="226">
        <v>80</v>
      </c>
      <c r="B86" s="157" t="s">
        <v>264</v>
      </c>
      <c r="C86" s="157" t="s">
        <v>170</v>
      </c>
      <c r="D86" s="157" t="s">
        <v>307</v>
      </c>
      <c r="E86" s="157" t="s">
        <v>41</v>
      </c>
      <c r="F86" s="178"/>
      <c r="G86" s="178">
        <v>4</v>
      </c>
      <c r="H86" s="184">
        <v>34.200000000000003</v>
      </c>
      <c r="I86" s="188">
        <v>34.200000000000003</v>
      </c>
      <c r="J86" s="191">
        <f t="shared" si="2"/>
        <v>221</v>
      </c>
      <c r="K86" s="179">
        <f t="shared" si="3"/>
        <v>1</v>
      </c>
    </row>
    <row r="87" spans="1:11" ht="13.5" x14ac:dyDescent="0.2">
      <c r="A87" s="226">
        <v>81</v>
      </c>
      <c r="B87" s="157" t="s">
        <v>569</v>
      </c>
      <c r="C87" s="157" t="s">
        <v>187</v>
      </c>
      <c r="D87" s="157" t="s">
        <v>570</v>
      </c>
      <c r="E87" s="157" t="s">
        <v>43</v>
      </c>
      <c r="F87" s="178"/>
      <c r="G87" s="178">
        <v>3</v>
      </c>
      <c r="H87" s="184">
        <v>31.8</v>
      </c>
      <c r="I87" s="188">
        <v>31.8</v>
      </c>
      <c r="J87" s="191">
        <f t="shared" si="2"/>
        <v>220</v>
      </c>
      <c r="K87" s="179">
        <f t="shared" si="3"/>
        <v>1</v>
      </c>
    </row>
    <row r="88" spans="1:11" ht="13.5" x14ac:dyDescent="0.2">
      <c r="A88" s="226">
        <v>82</v>
      </c>
      <c r="B88" s="157" t="s">
        <v>453</v>
      </c>
      <c r="C88" s="157" t="s">
        <v>459</v>
      </c>
      <c r="D88" s="157" t="s">
        <v>173</v>
      </c>
      <c r="E88" s="157" t="s">
        <v>43</v>
      </c>
      <c r="F88" s="178"/>
      <c r="G88" s="178">
        <v>5</v>
      </c>
      <c r="H88" s="184">
        <v>31.6</v>
      </c>
      <c r="I88" s="188">
        <v>31.6</v>
      </c>
      <c r="J88" s="191">
        <f t="shared" si="2"/>
        <v>219</v>
      </c>
      <c r="K88" s="179">
        <f t="shared" si="3"/>
        <v>1</v>
      </c>
    </row>
    <row r="89" spans="1:11" ht="13.5" x14ac:dyDescent="0.2">
      <c r="A89" s="226">
        <v>83</v>
      </c>
      <c r="B89" s="157" t="s">
        <v>211</v>
      </c>
      <c r="C89" s="157" t="s">
        <v>86</v>
      </c>
      <c r="D89" s="157" t="s">
        <v>167</v>
      </c>
      <c r="E89" s="157" t="s">
        <v>44</v>
      </c>
      <c r="F89" s="178"/>
      <c r="G89" s="178">
        <v>5</v>
      </c>
      <c r="H89" s="184">
        <v>30.5</v>
      </c>
      <c r="I89" s="188">
        <v>30.5</v>
      </c>
      <c r="J89" s="191">
        <f t="shared" si="2"/>
        <v>218</v>
      </c>
      <c r="K89" s="179">
        <f t="shared" si="3"/>
        <v>1</v>
      </c>
    </row>
    <row r="90" spans="1:11" ht="13.5" x14ac:dyDescent="0.2">
      <c r="A90" s="226">
        <v>84</v>
      </c>
      <c r="B90" s="157" t="s">
        <v>469</v>
      </c>
      <c r="C90" s="157" t="s">
        <v>481</v>
      </c>
      <c r="D90" s="157" t="s">
        <v>482</v>
      </c>
      <c r="E90" s="157" t="s">
        <v>43</v>
      </c>
      <c r="F90" s="178"/>
      <c r="G90" s="178">
        <v>3</v>
      </c>
      <c r="H90" s="184">
        <v>26</v>
      </c>
      <c r="I90" s="188">
        <v>26</v>
      </c>
      <c r="J90" s="191">
        <f t="shared" si="2"/>
        <v>217</v>
      </c>
      <c r="K90" s="179">
        <f t="shared" si="3"/>
        <v>1</v>
      </c>
    </row>
    <row r="91" spans="1:11" ht="13.5" x14ac:dyDescent="0.2">
      <c r="A91" s="226">
        <v>85</v>
      </c>
      <c r="B91" s="157" t="s">
        <v>430</v>
      </c>
      <c r="C91" s="157" t="s">
        <v>438</v>
      </c>
      <c r="D91" s="157" t="s">
        <v>437</v>
      </c>
      <c r="E91" s="157" t="s">
        <v>42</v>
      </c>
      <c r="F91" s="178"/>
      <c r="G91" s="178">
        <v>1</v>
      </c>
      <c r="H91" s="184">
        <v>25.7</v>
      </c>
      <c r="I91" s="188">
        <v>25.7</v>
      </c>
      <c r="J91" s="191">
        <f t="shared" si="2"/>
        <v>216</v>
      </c>
      <c r="K91" s="179">
        <f t="shared" si="3"/>
        <v>1</v>
      </c>
    </row>
    <row r="92" spans="1:11" ht="13.5" x14ac:dyDescent="0.2">
      <c r="A92" s="226">
        <v>86</v>
      </c>
      <c r="B92" s="157" t="s">
        <v>215</v>
      </c>
      <c r="C92" s="157" t="s">
        <v>86</v>
      </c>
      <c r="D92" s="157" t="s">
        <v>311</v>
      </c>
      <c r="E92" s="157" t="s">
        <v>39</v>
      </c>
      <c r="F92" s="178"/>
      <c r="G92" s="178">
        <v>2</v>
      </c>
      <c r="H92" s="184">
        <v>25.1</v>
      </c>
      <c r="I92" s="188">
        <v>25.1</v>
      </c>
      <c r="J92" s="191">
        <f t="shared" si="2"/>
        <v>215</v>
      </c>
      <c r="K92" s="179">
        <f t="shared" si="3"/>
        <v>1</v>
      </c>
    </row>
    <row r="93" spans="1:11" ht="13.5" x14ac:dyDescent="0.2">
      <c r="A93" s="226">
        <v>87</v>
      </c>
      <c r="B93" s="157" t="s">
        <v>463</v>
      </c>
      <c r="C93" s="157" t="s">
        <v>86</v>
      </c>
      <c r="D93" s="157" t="s">
        <v>277</v>
      </c>
      <c r="E93" s="157" t="s">
        <v>40</v>
      </c>
      <c r="F93" s="178"/>
      <c r="G93" s="178">
        <v>5</v>
      </c>
      <c r="H93" s="184">
        <v>25</v>
      </c>
      <c r="I93" s="188">
        <v>25</v>
      </c>
      <c r="J93" s="191">
        <f t="shared" si="2"/>
        <v>214</v>
      </c>
      <c r="K93" s="179">
        <f t="shared" si="3"/>
        <v>1</v>
      </c>
    </row>
    <row r="94" spans="1:11" ht="13.5" x14ac:dyDescent="0.2">
      <c r="A94" s="226">
        <v>88</v>
      </c>
      <c r="B94" s="157" t="s">
        <v>303</v>
      </c>
      <c r="C94" s="157" t="s">
        <v>86</v>
      </c>
      <c r="D94" s="157" t="s">
        <v>107</v>
      </c>
      <c r="E94" s="157" t="s">
        <v>39</v>
      </c>
      <c r="F94" s="178"/>
      <c r="G94" s="178">
        <v>3</v>
      </c>
      <c r="H94" s="184">
        <v>24.599999999999998</v>
      </c>
      <c r="I94" s="188">
        <v>24.599999999999998</v>
      </c>
      <c r="J94" s="191">
        <f t="shared" si="2"/>
        <v>213</v>
      </c>
      <c r="K94" s="179">
        <f t="shared" si="3"/>
        <v>1</v>
      </c>
    </row>
    <row r="95" spans="1:11" ht="13.5" x14ac:dyDescent="0.2">
      <c r="A95" s="226">
        <v>89</v>
      </c>
      <c r="B95" s="157" t="s">
        <v>222</v>
      </c>
      <c r="C95" s="157" t="s">
        <v>117</v>
      </c>
      <c r="D95" s="157" t="s">
        <v>118</v>
      </c>
      <c r="E95" s="157" t="s">
        <v>38</v>
      </c>
      <c r="F95" s="178"/>
      <c r="G95" s="178">
        <v>5</v>
      </c>
      <c r="H95" s="184">
        <v>24.500000000000004</v>
      </c>
      <c r="I95" s="188">
        <v>24.500000000000004</v>
      </c>
      <c r="J95" s="191">
        <f t="shared" si="2"/>
        <v>212</v>
      </c>
      <c r="K95" s="179">
        <f t="shared" si="3"/>
        <v>1</v>
      </c>
    </row>
    <row r="96" spans="1:11" ht="13.5" x14ac:dyDescent="0.2">
      <c r="A96" s="226">
        <v>90</v>
      </c>
      <c r="B96" s="157" t="s">
        <v>409</v>
      </c>
      <c r="C96" s="157" t="s">
        <v>136</v>
      </c>
      <c r="D96" s="157" t="s">
        <v>527</v>
      </c>
      <c r="E96" s="157" t="s">
        <v>40</v>
      </c>
      <c r="F96" s="178"/>
      <c r="G96" s="178">
        <v>4</v>
      </c>
      <c r="H96" s="184">
        <v>24.3</v>
      </c>
      <c r="I96" s="188">
        <v>24.3</v>
      </c>
      <c r="J96" s="191">
        <f t="shared" si="2"/>
        <v>211</v>
      </c>
      <c r="K96" s="179">
        <f t="shared" si="3"/>
        <v>1</v>
      </c>
    </row>
    <row r="97" spans="1:11" ht="13.5" x14ac:dyDescent="0.2">
      <c r="A97" s="226">
        <v>91</v>
      </c>
      <c r="B97" s="157" t="s">
        <v>476</v>
      </c>
      <c r="C97" s="157" t="s">
        <v>428</v>
      </c>
      <c r="D97" s="157" t="s">
        <v>305</v>
      </c>
      <c r="E97" s="157" t="s">
        <v>40</v>
      </c>
      <c r="F97" s="178">
        <v>1</v>
      </c>
      <c r="G97" s="178">
        <v>6</v>
      </c>
      <c r="H97" s="184">
        <v>23.999999999999996</v>
      </c>
      <c r="I97" s="188">
        <v>23.999999999999996</v>
      </c>
      <c r="J97" s="191">
        <f t="shared" si="2"/>
        <v>210</v>
      </c>
      <c r="K97" s="179">
        <f t="shared" si="3"/>
        <v>1</v>
      </c>
    </row>
    <row r="98" spans="1:11" ht="13.5" x14ac:dyDescent="0.2">
      <c r="A98" s="226">
        <v>92</v>
      </c>
      <c r="B98" s="157" t="s">
        <v>236</v>
      </c>
      <c r="C98" s="157" t="s">
        <v>185</v>
      </c>
      <c r="D98" s="157" t="s">
        <v>162</v>
      </c>
      <c r="E98" s="157" t="s">
        <v>50</v>
      </c>
      <c r="F98" s="178"/>
      <c r="G98" s="178">
        <v>2</v>
      </c>
      <c r="H98" s="184">
        <v>23.7</v>
      </c>
      <c r="I98" s="188">
        <v>23.7</v>
      </c>
      <c r="J98" s="191">
        <f t="shared" si="2"/>
        <v>209</v>
      </c>
      <c r="K98" s="179">
        <f t="shared" si="3"/>
        <v>1</v>
      </c>
    </row>
    <row r="99" spans="1:11" ht="13.5" x14ac:dyDescent="0.2">
      <c r="A99" s="226">
        <v>93</v>
      </c>
      <c r="B99" s="157" t="s">
        <v>275</v>
      </c>
      <c r="C99" s="157" t="s">
        <v>179</v>
      </c>
      <c r="D99" s="157" t="s">
        <v>107</v>
      </c>
      <c r="E99" s="157" t="s">
        <v>42</v>
      </c>
      <c r="F99" s="178">
        <v>1</v>
      </c>
      <c r="G99" s="178">
        <v>3</v>
      </c>
      <c r="H99" s="184">
        <v>23.599999999999998</v>
      </c>
      <c r="I99" s="188">
        <v>23.599999999999998</v>
      </c>
      <c r="J99" s="191">
        <f t="shared" si="2"/>
        <v>208</v>
      </c>
      <c r="K99" s="179">
        <f t="shared" si="3"/>
        <v>1</v>
      </c>
    </row>
    <row r="100" spans="1:11" ht="13.5" x14ac:dyDescent="0.2">
      <c r="A100" s="226">
        <v>94</v>
      </c>
      <c r="B100" s="157" t="s">
        <v>204</v>
      </c>
      <c r="C100" s="157" t="s">
        <v>112</v>
      </c>
      <c r="D100" s="157" t="s">
        <v>104</v>
      </c>
      <c r="E100" s="157" t="s">
        <v>44</v>
      </c>
      <c r="F100" s="178"/>
      <c r="G100" s="178">
        <v>5</v>
      </c>
      <c r="H100" s="184">
        <v>23.5</v>
      </c>
      <c r="I100" s="188">
        <v>23.5</v>
      </c>
      <c r="J100" s="191">
        <f t="shared" si="2"/>
        <v>207</v>
      </c>
      <c r="K100" s="179">
        <f t="shared" si="3"/>
        <v>1</v>
      </c>
    </row>
    <row r="101" spans="1:11" ht="13.5" x14ac:dyDescent="0.2">
      <c r="A101" s="226">
        <v>95</v>
      </c>
      <c r="B101" s="157" t="s">
        <v>261</v>
      </c>
      <c r="C101" s="157" t="s">
        <v>131</v>
      </c>
      <c r="D101" s="157" t="s">
        <v>132</v>
      </c>
      <c r="E101" s="157" t="s">
        <v>47</v>
      </c>
      <c r="F101" s="178"/>
      <c r="G101" s="178">
        <v>2</v>
      </c>
      <c r="H101" s="184">
        <v>22.3</v>
      </c>
      <c r="I101" s="188">
        <v>22.3</v>
      </c>
      <c r="J101" s="191">
        <f t="shared" si="2"/>
        <v>206</v>
      </c>
      <c r="K101" s="179">
        <f t="shared" si="3"/>
        <v>1</v>
      </c>
    </row>
    <row r="102" spans="1:11" ht="13.5" x14ac:dyDescent="0.2">
      <c r="A102" s="226">
        <v>96</v>
      </c>
      <c r="B102" s="157" t="s">
        <v>259</v>
      </c>
      <c r="C102" s="157" t="s">
        <v>84</v>
      </c>
      <c r="D102" s="157" t="s">
        <v>154</v>
      </c>
      <c r="E102" s="157" t="s">
        <v>48</v>
      </c>
      <c r="F102" s="178"/>
      <c r="G102" s="178">
        <v>1</v>
      </c>
      <c r="H102" s="184">
        <v>21.8</v>
      </c>
      <c r="I102" s="188">
        <v>21.8</v>
      </c>
      <c r="J102" s="191">
        <f t="shared" si="2"/>
        <v>205</v>
      </c>
      <c r="K102" s="179">
        <f t="shared" si="3"/>
        <v>1</v>
      </c>
    </row>
    <row r="103" spans="1:11" ht="13.5" x14ac:dyDescent="0.2">
      <c r="A103" s="226">
        <v>97</v>
      </c>
      <c r="B103" s="157" t="s">
        <v>228</v>
      </c>
      <c r="C103" s="157" t="s">
        <v>82</v>
      </c>
      <c r="D103" s="157" t="s">
        <v>157</v>
      </c>
      <c r="E103" s="157" t="s">
        <v>50</v>
      </c>
      <c r="F103" s="178"/>
      <c r="G103" s="178">
        <v>4</v>
      </c>
      <c r="H103" s="184">
        <v>21.7</v>
      </c>
      <c r="I103" s="188">
        <v>21.7</v>
      </c>
      <c r="J103" s="191">
        <f t="shared" si="2"/>
        <v>204</v>
      </c>
      <c r="K103" s="179">
        <f t="shared" si="3"/>
        <v>1</v>
      </c>
    </row>
    <row r="104" spans="1:11" ht="13.5" x14ac:dyDescent="0.2">
      <c r="A104" s="226">
        <v>98</v>
      </c>
      <c r="B104" s="157" t="s">
        <v>479</v>
      </c>
      <c r="C104" s="157" t="s">
        <v>422</v>
      </c>
      <c r="D104" s="157" t="s">
        <v>315</v>
      </c>
      <c r="E104" s="157" t="s">
        <v>50</v>
      </c>
      <c r="F104" s="178"/>
      <c r="G104" s="178">
        <v>4</v>
      </c>
      <c r="H104" s="184">
        <v>21.1</v>
      </c>
      <c r="I104" s="188">
        <v>21.1</v>
      </c>
      <c r="J104" s="191">
        <f t="shared" si="2"/>
        <v>203</v>
      </c>
      <c r="K104" s="179">
        <f t="shared" si="3"/>
        <v>1</v>
      </c>
    </row>
    <row r="105" spans="1:11" ht="13.5" x14ac:dyDescent="0.2">
      <c r="A105" s="226">
        <v>99</v>
      </c>
      <c r="B105" s="157" t="s">
        <v>227</v>
      </c>
      <c r="C105" s="157" t="s">
        <v>149</v>
      </c>
      <c r="D105" s="157" t="s">
        <v>150</v>
      </c>
      <c r="E105" s="157" t="s">
        <v>44</v>
      </c>
      <c r="F105" s="178">
        <v>1</v>
      </c>
      <c r="G105" s="178">
        <v>3</v>
      </c>
      <c r="H105" s="184">
        <v>20.5</v>
      </c>
      <c r="I105" s="188">
        <v>20.5</v>
      </c>
      <c r="J105" s="191">
        <f t="shared" si="2"/>
        <v>202</v>
      </c>
      <c r="K105" s="179">
        <f t="shared" si="3"/>
        <v>1</v>
      </c>
    </row>
    <row r="106" spans="1:11" ht="13.5" x14ac:dyDescent="0.2">
      <c r="A106" s="226">
        <v>100</v>
      </c>
      <c r="B106" s="157" t="s">
        <v>266</v>
      </c>
      <c r="C106" s="157" t="s">
        <v>85</v>
      </c>
      <c r="D106" s="157" t="s">
        <v>90</v>
      </c>
      <c r="E106" s="157" t="s">
        <v>565</v>
      </c>
      <c r="F106" s="178"/>
      <c r="G106" s="178">
        <v>2</v>
      </c>
      <c r="H106" s="184">
        <v>20.099999999999998</v>
      </c>
      <c r="I106" s="188">
        <v>20.099999999999998</v>
      </c>
      <c r="J106" s="191">
        <f t="shared" si="2"/>
        <v>201</v>
      </c>
      <c r="K106" s="179">
        <f t="shared" si="3"/>
        <v>1</v>
      </c>
    </row>
    <row r="107" spans="1:11" ht="13.5" x14ac:dyDescent="0.2">
      <c r="A107" s="226">
        <v>101</v>
      </c>
      <c r="B107" s="157" t="s">
        <v>273</v>
      </c>
      <c r="C107" s="157" t="s">
        <v>163</v>
      </c>
      <c r="D107" s="157" t="s">
        <v>203</v>
      </c>
      <c r="E107" s="157" t="s">
        <v>565</v>
      </c>
      <c r="F107" s="178"/>
      <c r="G107" s="178">
        <v>2</v>
      </c>
      <c r="H107" s="184">
        <v>17.5</v>
      </c>
      <c r="I107" s="188">
        <v>17.5</v>
      </c>
      <c r="J107" s="191">
        <f t="shared" si="2"/>
        <v>200</v>
      </c>
      <c r="K107" s="179">
        <f t="shared" si="3"/>
        <v>1</v>
      </c>
    </row>
    <row r="108" spans="1:11" ht="13.5" x14ac:dyDescent="0.2">
      <c r="A108" s="226">
        <v>102</v>
      </c>
      <c r="B108" s="157" t="s">
        <v>212</v>
      </c>
      <c r="C108" s="157" t="s">
        <v>103</v>
      </c>
      <c r="D108" s="157" t="s">
        <v>80</v>
      </c>
      <c r="E108" s="157" t="s">
        <v>37</v>
      </c>
      <c r="F108" s="178">
        <v>1</v>
      </c>
      <c r="G108" s="178">
        <v>2</v>
      </c>
      <c r="H108" s="184">
        <v>16.8</v>
      </c>
      <c r="I108" s="188">
        <v>16.8</v>
      </c>
      <c r="J108" s="191">
        <f t="shared" si="2"/>
        <v>199</v>
      </c>
      <c r="K108" s="179">
        <f t="shared" si="3"/>
        <v>1</v>
      </c>
    </row>
    <row r="109" spans="1:11" ht="13.5" x14ac:dyDescent="0.2">
      <c r="A109" s="226">
        <v>103</v>
      </c>
      <c r="B109" s="157" t="s">
        <v>326</v>
      </c>
      <c r="C109" s="157" t="s">
        <v>328</v>
      </c>
      <c r="D109" s="157" t="s">
        <v>334</v>
      </c>
      <c r="E109" s="157" t="s">
        <v>47</v>
      </c>
      <c r="F109" s="178"/>
      <c r="G109" s="178">
        <v>1</v>
      </c>
      <c r="H109" s="184">
        <v>15.9</v>
      </c>
      <c r="I109" s="188">
        <v>15.9</v>
      </c>
      <c r="J109" s="191">
        <f t="shared" si="2"/>
        <v>198</v>
      </c>
      <c r="K109" s="179">
        <f t="shared" si="3"/>
        <v>1</v>
      </c>
    </row>
    <row r="110" spans="1:11" ht="13.5" x14ac:dyDescent="0.2">
      <c r="A110" s="226">
        <v>104</v>
      </c>
      <c r="B110" s="157" t="s">
        <v>256</v>
      </c>
      <c r="C110" s="157" t="s">
        <v>523</v>
      </c>
      <c r="D110" s="157" t="s">
        <v>169</v>
      </c>
      <c r="E110" s="157" t="s">
        <v>50</v>
      </c>
      <c r="F110" s="178"/>
      <c r="G110" s="178">
        <v>3</v>
      </c>
      <c r="H110" s="184">
        <v>15.399999999999999</v>
      </c>
      <c r="I110" s="188">
        <v>15.399999999999999</v>
      </c>
      <c r="J110" s="191">
        <f t="shared" si="2"/>
        <v>197</v>
      </c>
      <c r="K110" s="179">
        <f t="shared" si="3"/>
        <v>1</v>
      </c>
    </row>
    <row r="111" spans="1:11" ht="13.5" x14ac:dyDescent="0.2">
      <c r="A111" s="226">
        <v>105</v>
      </c>
      <c r="B111" s="157" t="s">
        <v>226</v>
      </c>
      <c r="C111" s="157" t="s">
        <v>166</v>
      </c>
      <c r="D111" s="157" t="s">
        <v>277</v>
      </c>
      <c r="E111" s="157" t="s">
        <v>564</v>
      </c>
      <c r="F111" s="178">
        <v>1</v>
      </c>
      <c r="G111" s="178">
        <v>2</v>
      </c>
      <c r="H111" s="184">
        <v>14.399999999999999</v>
      </c>
      <c r="I111" s="188">
        <v>14.399999999999999</v>
      </c>
      <c r="J111" s="191">
        <f t="shared" si="2"/>
        <v>196</v>
      </c>
      <c r="K111" s="179">
        <f t="shared" si="3"/>
        <v>1</v>
      </c>
    </row>
    <row r="112" spans="1:11" ht="13.5" x14ac:dyDescent="0.2">
      <c r="A112" s="226">
        <v>106</v>
      </c>
      <c r="B112" s="157" t="s">
        <v>224</v>
      </c>
      <c r="C112" s="157" t="s">
        <v>99</v>
      </c>
      <c r="D112" s="157" t="s">
        <v>133</v>
      </c>
      <c r="E112" s="157" t="s">
        <v>49</v>
      </c>
      <c r="F112" s="178"/>
      <c r="G112" s="178">
        <v>4</v>
      </c>
      <c r="H112" s="184">
        <v>13.9</v>
      </c>
      <c r="I112" s="188">
        <v>13.9</v>
      </c>
      <c r="J112" s="191">
        <f t="shared" si="2"/>
        <v>195</v>
      </c>
      <c r="K112" s="179">
        <f t="shared" si="3"/>
        <v>1</v>
      </c>
    </row>
    <row r="113" spans="1:11" ht="13.5" x14ac:dyDescent="0.2">
      <c r="A113" s="226">
        <v>107</v>
      </c>
      <c r="B113" s="157" t="s">
        <v>220</v>
      </c>
      <c r="C113" s="157" t="s">
        <v>159</v>
      </c>
      <c r="D113" s="157" t="s">
        <v>160</v>
      </c>
      <c r="E113" s="157" t="s">
        <v>564</v>
      </c>
      <c r="F113" s="178"/>
      <c r="G113" s="178">
        <v>2</v>
      </c>
      <c r="H113" s="184">
        <v>12.1</v>
      </c>
      <c r="I113" s="188">
        <v>12.1</v>
      </c>
      <c r="J113" s="191">
        <f t="shared" si="2"/>
        <v>194</v>
      </c>
      <c r="K113" s="179">
        <f t="shared" si="3"/>
        <v>1</v>
      </c>
    </row>
    <row r="114" spans="1:11" ht="13.5" x14ac:dyDescent="0.2">
      <c r="A114" s="226">
        <v>108</v>
      </c>
      <c r="B114" s="157" t="s">
        <v>454</v>
      </c>
      <c r="C114" s="157" t="s">
        <v>180</v>
      </c>
      <c r="D114" s="157" t="s">
        <v>75</v>
      </c>
      <c r="E114" s="157" t="s">
        <v>41</v>
      </c>
      <c r="F114" s="178"/>
      <c r="G114" s="178">
        <v>2</v>
      </c>
      <c r="H114" s="184">
        <v>11.4</v>
      </c>
      <c r="I114" s="188">
        <v>11.4</v>
      </c>
      <c r="J114" s="191">
        <f t="shared" si="2"/>
        <v>193</v>
      </c>
      <c r="K114" s="179">
        <f t="shared" si="3"/>
        <v>1</v>
      </c>
    </row>
    <row r="115" spans="1:11" ht="13.5" x14ac:dyDescent="0.2">
      <c r="A115" s="226">
        <v>109</v>
      </c>
      <c r="B115" s="157" t="s">
        <v>445</v>
      </c>
      <c r="C115" s="157" t="s">
        <v>156</v>
      </c>
      <c r="D115" s="157" t="s">
        <v>447</v>
      </c>
      <c r="E115" s="157" t="s">
        <v>564</v>
      </c>
      <c r="F115" s="178"/>
      <c r="G115" s="178">
        <v>1</v>
      </c>
      <c r="H115" s="184">
        <v>11.2</v>
      </c>
      <c r="I115" s="188">
        <v>11.2</v>
      </c>
      <c r="J115" s="191">
        <f t="shared" si="2"/>
        <v>192</v>
      </c>
      <c r="K115" s="179">
        <f t="shared" si="3"/>
        <v>1</v>
      </c>
    </row>
    <row r="116" spans="1:11" ht="13.5" x14ac:dyDescent="0.2">
      <c r="A116" s="226">
        <v>110</v>
      </c>
      <c r="B116" s="157" t="s">
        <v>566</v>
      </c>
      <c r="C116" s="157" t="s">
        <v>122</v>
      </c>
      <c r="D116" s="157" t="s">
        <v>277</v>
      </c>
      <c r="E116" s="157" t="s">
        <v>37</v>
      </c>
      <c r="F116" s="178"/>
      <c r="G116" s="178">
        <v>3</v>
      </c>
      <c r="H116" s="184">
        <v>10.8</v>
      </c>
      <c r="I116" s="188">
        <v>10.8</v>
      </c>
      <c r="J116" s="191">
        <f t="shared" si="2"/>
        <v>191</v>
      </c>
      <c r="K116" s="179">
        <f t="shared" si="3"/>
        <v>1</v>
      </c>
    </row>
    <row r="117" spans="1:11" ht="13.5" x14ac:dyDescent="0.2">
      <c r="A117" s="226">
        <v>111</v>
      </c>
      <c r="B117" s="157" t="s">
        <v>235</v>
      </c>
      <c r="C117" s="157" t="s">
        <v>119</v>
      </c>
      <c r="D117" s="157" t="s">
        <v>440</v>
      </c>
      <c r="E117" s="157" t="s">
        <v>38</v>
      </c>
      <c r="F117" s="178"/>
      <c r="G117" s="178">
        <v>3</v>
      </c>
      <c r="H117" s="184">
        <v>10.1</v>
      </c>
      <c r="I117" s="188">
        <v>10.1</v>
      </c>
      <c r="J117" s="191">
        <f t="shared" si="2"/>
        <v>190</v>
      </c>
      <c r="K117" s="179">
        <f t="shared" si="3"/>
        <v>1</v>
      </c>
    </row>
    <row r="118" spans="1:11" ht="13.5" x14ac:dyDescent="0.2">
      <c r="A118" s="226">
        <v>112</v>
      </c>
      <c r="B118" s="157" t="s">
        <v>213</v>
      </c>
      <c r="C118" s="157" t="s">
        <v>296</v>
      </c>
      <c r="D118" s="157" t="s">
        <v>74</v>
      </c>
      <c r="E118" s="157" t="s">
        <v>42</v>
      </c>
      <c r="F118" s="178"/>
      <c r="G118" s="178">
        <v>4</v>
      </c>
      <c r="H118" s="184">
        <v>8.5</v>
      </c>
      <c r="I118" s="188">
        <v>8.5</v>
      </c>
      <c r="J118" s="191">
        <f t="shared" si="2"/>
        <v>189</v>
      </c>
      <c r="K118" s="179">
        <f t="shared" si="3"/>
        <v>1</v>
      </c>
    </row>
    <row r="119" spans="1:11" ht="13.5" x14ac:dyDescent="0.2">
      <c r="A119" s="226">
        <v>113</v>
      </c>
      <c r="B119" s="157" t="s">
        <v>458</v>
      </c>
      <c r="C119" s="157" t="s">
        <v>533</v>
      </c>
      <c r="D119" s="157" t="s">
        <v>534</v>
      </c>
      <c r="E119" s="157" t="s">
        <v>48</v>
      </c>
      <c r="F119" s="178"/>
      <c r="G119" s="178">
        <v>1</v>
      </c>
      <c r="H119" s="184">
        <v>8.1</v>
      </c>
      <c r="I119" s="188">
        <v>8.1</v>
      </c>
      <c r="J119" s="191">
        <f t="shared" si="2"/>
        <v>188</v>
      </c>
      <c r="K119" s="179">
        <f t="shared" si="3"/>
        <v>1</v>
      </c>
    </row>
    <row r="120" spans="1:11" ht="13.5" x14ac:dyDescent="0.2">
      <c r="A120" s="226">
        <v>114</v>
      </c>
      <c r="B120" s="157" t="s">
        <v>501</v>
      </c>
      <c r="C120" s="157" t="s">
        <v>187</v>
      </c>
      <c r="D120" s="157" t="s">
        <v>525</v>
      </c>
      <c r="E120" s="157" t="s">
        <v>41</v>
      </c>
      <c r="F120" s="178"/>
      <c r="G120" s="178">
        <v>2</v>
      </c>
      <c r="H120" s="184">
        <v>8</v>
      </c>
      <c r="I120" s="188">
        <v>8</v>
      </c>
      <c r="J120" s="191">
        <f t="shared" si="2"/>
        <v>187</v>
      </c>
      <c r="K120" s="179">
        <f t="shared" si="3"/>
        <v>1</v>
      </c>
    </row>
    <row r="121" spans="1:11" ht="13.5" x14ac:dyDescent="0.2">
      <c r="A121" s="226">
        <v>115</v>
      </c>
      <c r="B121" s="157" t="s">
        <v>247</v>
      </c>
      <c r="C121" s="157" t="s">
        <v>194</v>
      </c>
      <c r="D121" s="157" t="s">
        <v>334</v>
      </c>
      <c r="E121" s="157" t="s">
        <v>50</v>
      </c>
      <c r="F121" s="178"/>
      <c r="G121" s="178">
        <v>2</v>
      </c>
      <c r="H121" s="184">
        <v>7.6</v>
      </c>
      <c r="I121" s="188">
        <v>7.6</v>
      </c>
      <c r="J121" s="191">
        <f t="shared" si="2"/>
        <v>186</v>
      </c>
      <c r="K121" s="179">
        <f t="shared" si="3"/>
        <v>1</v>
      </c>
    </row>
    <row r="122" spans="1:11" ht="13.5" x14ac:dyDescent="0.2">
      <c r="A122" s="226">
        <v>116</v>
      </c>
      <c r="B122" s="157" t="s">
        <v>216</v>
      </c>
      <c r="C122" s="157" t="s">
        <v>314</v>
      </c>
      <c r="D122" s="157" t="s">
        <v>89</v>
      </c>
      <c r="E122" s="157" t="s">
        <v>50</v>
      </c>
      <c r="F122" s="178"/>
      <c r="G122" s="178">
        <v>3</v>
      </c>
      <c r="H122" s="184">
        <v>7.4999999999999991</v>
      </c>
      <c r="I122" s="188">
        <v>7.4999999999999991</v>
      </c>
      <c r="J122" s="191">
        <f t="shared" si="2"/>
        <v>185</v>
      </c>
      <c r="K122" s="179">
        <f t="shared" si="3"/>
        <v>1</v>
      </c>
    </row>
    <row r="123" spans="1:11" ht="13.5" x14ac:dyDescent="0.2">
      <c r="A123" s="226">
        <v>117</v>
      </c>
      <c r="B123" s="157" t="s">
        <v>441</v>
      </c>
      <c r="C123" s="157" t="s">
        <v>128</v>
      </c>
      <c r="D123" s="157" t="s">
        <v>277</v>
      </c>
      <c r="E123" s="157" t="s">
        <v>565</v>
      </c>
      <c r="F123" s="178"/>
      <c r="G123" s="178">
        <v>1</v>
      </c>
      <c r="H123" s="184">
        <v>7</v>
      </c>
      <c r="I123" s="188">
        <v>7</v>
      </c>
      <c r="J123" s="191">
        <f t="shared" si="2"/>
        <v>184</v>
      </c>
      <c r="K123" s="179">
        <f t="shared" si="3"/>
        <v>1</v>
      </c>
    </row>
    <row r="124" spans="1:11" ht="13.5" x14ac:dyDescent="0.2">
      <c r="A124" s="226">
        <v>118</v>
      </c>
      <c r="B124" s="157" t="s">
        <v>289</v>
      </c>
      <c r="C124" s="157" t="s">
        <v>73</v>
      </c>
      <c r="D124" s="157" t="s">
        <v>102</v>
      </c>
      <c r="E124" s="157" t="s">
        <v>50</v>
      </c>
      <c r="F124" s="178">
        <v>1</v>
      </c>
      <c r="G124" s="178">
        <v>1</v>
      </c>
      <c r="H124" s="184">
        <v>6</v>
      </c>
      <c r="I124" s="188">
        <v>6</v>
      </c>
      <c r="J124" s="191">
        <f t="shared" si="2"/>
        <v>183</v>
      </c>
      <c r="K124" s="179">
        <f t="shared" si="3"/>
        <v>1</v>
      </c>
    </row>
    <row r="125" spans="1:11" ht="13.5" x14ac:dyDescent="0.2">
      <c r="A125" s="226">
        <v>119</v>
      </c>
      <c r="B125" s="157" t="s">
        <v>330</v>
      </c>
      <c r="C125" s="157" t="s">
        <v>304</v>
      </c>
      <c r="D125" s="157" t="s">
        <v>126</v>
      </c>
      <c r="E125" s="157" t="s">
        <v>47</v>
      </c>
      <c r="F125" s="178"/>
      <c r="G125" s="178">
        <v>2</v>
      </c>
      <c r="H125" s="184">
        <v>5.6</v>
      </c>
      <c r="I125" s="188">
        <v>5.6</v>
      </c>
      <c r="J125" s="191">
        <f t="shared" si="2"/>
        <v>182</v>
      </c>
      <c r="K125" s="179">
        <f t="shared" si="3"/>
        <v>1</v>
      </c>
    </row>
    <row r="126" spans="1:11" ht="13.5" x14ac:dyDescent="0.2">
      <c r="A126" s="226">
        <v>120</v>
      </c>
      <c r="B126" s="157" t="s">
        <v>420</v>
      </c>
      <c r="C126" s="157" t="s">
        <v>421</v>
      </c>
      <c r="D126" s="157" t="s">
        <v>152</v>
      </c>
      <c r="E126" s="157" t="s">
        <v>48</v>
      </c>
      <c r="F126" s="178">
        <v>1</v>
      </c>
      <c r="G126" s="178">
        <v>2</v>
      </c>
      <c r="H126" s="184">
        <v>5.5</v>
      </c>
      <c r="I126" s="188">
        <v>5.5</v>
      </c>
      <c r="J126" s="191">
        <f t="shared" si="2"/>
        <v>181</v>
      </c>
      <c r="K126" s="179">
        <f t="shared" si="3"/>
        <v>1</v>
      </c>
    </row>
    <row r="127" spans="1:11" ht="13.5" x14ac:dyDescent="0.2">
      <c r="A127" s="226">
        <v>121</v>
      </c>
      <c r="B127" s="157" t="s">
        <v>500</v>
      </c>
      <c r="C127" s="157" t="s">
        <v>503</v>
      </c>
      <c r="D127" s="157" t="s">
        <v>504</v>
      </c>
      <c r="E127" s="157" t="s">
        <v>39</v>
      </c>
      <c r="F127" s="178">
        <v>1</v>
      </c>
      <c r="G127" s="178">
        <v>1</v>
      </c>
      <c r="H127" s="184">
        <v>5.3999999999999995</v>
      </c>
      <c r="I127" s="188">
        <v>5.3999999999999995</v>
      </c>
      <c r="J127" s="191">
        <f t="shared" si="2"/>
        <v>180</v>
      </c>
      <c r="K127" s="179">
        <f t="shared" si="3"/>
        <v>1</v>
      </c>
    </row>
    <row r="128" spans="1:11" ht="13.5" x14ac:dyDescent="0.2">
      <c r="A128" s="226">
        <v>122</v>
      </c>
      <c r="B128" s="157" t="s">
        <v>258</v>
      </c>
      <c r="C128" s="157" t="s">
        <v>328</v>
      </c>
      <c r="D128" s="157" t="s">
        <v>276</v>
      </c>
      <c r="E128" s="157" t="s">
        <v>42</v>
      </c>
      <c r="F128" s="178"/>
      <c r="G128" s="178">
        <v>2</v>
      </c>
      <c r="H128" s="184">
        <v>5</v>
      </c>
      <c r="I128" s="188">
        <v>5</v>
      </c>
      <c r="J128" s="191">
        <f t="shared" si="2"/>
        <v>179</v>
      </c>
      <c r="K128" s="179">
        <f t="shared" si="3"/>
        <v>1</v>
      </c>
    </row>
    <row r="129" spans="1:11" ht="13.5" x14ac:dyDescent="0.2">
      <c r="A129" s="226">
        <v>123</v>
      </c>
      <c r="B129" s="157" t="s">
        <v>284</v>
      </c>
      <c r="C129" s="157" t="s">
        <v>290</v>
      </c>
      <c r="D129" s="157" t="s">
        <v>133</v>
      </c>
      <c r="E129" s="157" t="s">
        <v>49</v>
      </c>
      <c r="F129" s="178">
        <v>3</v>
      </c>
      <c r="G129" s="178">
        <v>1</v>
      </c>
      <c r="H129" s="184">
        <v>3.7</v>
      </c>
      <c r="I129" s="188">
        <v>3.7</v>
      </c>
      <c r="J129" s="191">
        <f t="shared" si="2"/>
        <v>178</v>
      </c>
      <c r="K129" s="179">
        <f t="shared" si="3"/>
        <v>1</v>
      </c>
    </row>
    <row r="130" spans="1:11" ht="13.5" x14ac:dyDescent="0.2">
      <c r="A130" s="226">
        <v>124</v>
      </c>
      <c r="B130" s="157" t="s">
        <v>442</v>
      </c>
      <c r="C130" s="157" t="s">
        <v>83</v>
      </c>
      <c r="D130" s="157" t="s">
        <v>444</v>
      </c>
      <c r="E130" s="157" t="s">
        <v>565</v>
      </c>
      <c r="F130" s="178"/>
      <c r="G130" s="178">
        <v>1</v>
      </c>
      <c r="H130" s="184">
        <v>3.6</v>
      </c>
      <c r="I130" s="188">
        <v>3.6</v>
      </c>
      <c r="J130" s="191">
        <f t="shared" si="2"/>
        <v>177</v>
      </c>
      <c r="K130" s="179">
        <f t="shared" si="3"/>
        <v>1</v>
      </c>
    </row>
    <row r="131" spans="1:11" ht="13.5" x14ac:dyDescent="0.2">
      <c r="A131" s="226">
        <v>125</v>
      </c>
      <c r="B131" s="157" t="s">
        <v>319</v>
      </c>
      <c r="C131" s="157" t="s">
        <v>79</v>
      </c>
      <c r="D131" s="157" t="s">
        <v>276</v>
      </c>
      <c r="E131" s="157" t="s">
        <v>49</v>
      </c>
      <c r="F131" s="178"/>
      <c r="G131" s="178">
        <v>1</v>
      </c>
      <c r="H131" s="184">
        <v>2.8</v>
      </c>
      <c r="I131" s="188">
        <v>2.8</v>
      </c>
      <c r="J131" s="191">
        <f t="shared" si="2"/>
        <v>176</v>
      </c>
      <c r="K131" s="179">
        <f t="shared" si="3"/>
        <v>1</v>
      </c>
    </row>
    <row r="132" spans="1:11" ht="13.5" x14ac:dyDescent="0.2">
      <c r="A132" s="226">
        <v>126</v>
      </c>
      <c r="B132" s="157" t="s">
        <v>468</v>
      </c>
      <c r="C132" s="157" t="s">
        <v>125</v>
      </c>
      <c r="D132" s="157" t="s">
        <v>153</v>
      </c>
      <c r="E132" s="157" t="s">
        <v>48</v>
      </c>
      <c r="F132" s="178"/>
      <c r="G132" s="178">
        <v>1</v>
      </c>
      <c r="H132" s="184">
        <v>1.2</v>
      </c>
      <c r="I132" s="188">
        <v>1.2</v>
      </c>
      <c r="J132" s="191">
        <f t="shared" si="2"/>
        <v>175</v>
      </c>
      <c r="K132" s="179">
        <f t="shared" si="3"/>
        <v>1</v>
      </c>
    </row>
    <row r="133" spans="1:11" ht="13.5" x14ac:dyDescent="0.2">
      <c r="A133" s="226">
        <v>127</v>
      </c>
      <c r="B133" s="157" t="s">
        <v>474</v>
      </c>
      <c r="C133" s="157" t="s">
        <v>528</v>
      </c>
      <c r="D133" s="157" t="s">
        <v>132</v>
      </c>
      <c r="E133" s="157" t="s">
        <v>47</v>
      </c>
      <c r="F133" s="178"/>
      <c r="G133" s="178"/>
      <c r="H133" s="184">
        <v>0</v>
      </c>
      <c r="I133" s="188">
        <v>0</v>
      </c>
      <c r="J133" s="191">
        <f t="shared" si="2"/>
        <v>20</v>
      </c>
      <c r="K133" s="179">
        <f t="shared" si="3"/>
        <v>1</v>
      </c>
    </row>
    <row r="134" spans="1:11" ht="13.5" x14ac:dyDescent="0.2">
      <c r="A134" s="226">
        <v>128</v>
      </c>
      <c r="B134" s="157" t="s">
        <v>271</v>
      </c>
      <c r="C134" s="157" t="s">
        <v>94</v>
      </c>
      <c r="D134" s="157" t="s">
        <v>148</v>
      </c>
      <c r="E134" s="157" t="s">
        <v>564</v>
      </c>
      <c r="F134" s="178"/>
      <c r="G134" s="178"/>
      <c r="H134" s="184">
        <v>0</v>
      </c>
      <c r="I134" s="188">
        <v>0</v>
      </c>
      <c r="J134" s="191">
        <f t="shared" si="2"/>
        <v>20</v>
      </c>
      <c r="K134" s="179">
        <f t="shared" si="3"/>
        <v>2</v>
      </c>
    </row>
    <row r="135" spans="1:11" ht="13.5" x14ac:dyDescent="0.2">
      <c r="A135" s="226">
        <v>129</v>
      </c>
      <c r="B135" s="157" t="s">
        <v>410</v>
      </c>
      <c r="C135" s="157" t="s">
        <v>280</v>
      </c>
      <c r="D135" s="157" t="s">
        <v>411</v>
      </c>
      <c r="E135" s="157" t="s">
        <v>49</v>
      </c>
      <c r="F135" s="178"/>
      <c r="G135" s="178"/>
      <c r="H135" s="184">
        <v>0</v>
      </c>
      <c r="I135" s="188">
        <v>0</v>
      </c>
      <c r="J135" s="191">
        <f t="shared" si="2"/>
        <v>20</v>
      </c>
      <c r="K135" s="179">
        <f t="shared" si="3"/>
        <v>3</v>
      </c>
    </row>
    <row r="136" spans="1:11" ht="13.5" x14ac:dyDescent="0.2">
      <c r="A136" s="226">
        <v>130</v>
      </c>
      <c r="B136" s="157" t="s">
        <v>229</v>
      </c>
      <c r="C136" s="157" t="s">
        <v>107</v>
      </c>
      <c r="D136" s="157" t="s">
        <v>522</v>
      </c>
      <c r="E136" s="157" t="s">
        <v>48</v>
      </c>
      <c r="F136" s="178"/>
      <c r="G136" s="178"/>
      <c r="H136" s="184">
        <v>0</v>
      </c>
      <c r="I136" s="188">
        <v>0</v>
      </c>
      <c r="J136" s="191">
        <f t="shared" si="2"/>
        <v>20</v>
      </c>
      <c r="K136" s="179">
        <f t="shared" si="3"/>
        <v>4</v>
      </c>
    </row>
    <row r="137" spans="1:11" ht="13.5" x14ac:dyDescent="0.2">
      <c r="A137" s="226">
        <v>131</v>
      </c>
      <c r="B137" s="157" t="s">
        <v>477</v>
      </c>
      <c r="C137" s="157" t="s">
        <v>483</v>
      </c>
      <c r="D137" s="157" t="s">
        <v>484</v>
      </c>
      <c r="E137" s="157" t="s">
        <v>41</v>
      </c>
      <c r="F137" s="178"/>
      <c r="G137" s="178"/>
      <c r="H137" s="184">
        <v>0</v>
      </c>
      <c r="I137" s="188">
        <v>0</v>
      </c>
      <c r="J137" s="191">
        <f t="shared" ref="J137:J200" si="4">IF(I137=I136,J136,IF(I137=0,ROUNDDOWN(20,0),J136-K136))</f>
        <v>20</v>
      </c>
      <c r="K137" s="179">
        <f t="shared" ref="K137:K200" si="5">IF(I137&lt;I136,1,IF(I137=I136,K136+1,0))</f>
        <v>5</v>
      </c>
    </row>
    <row r="138" spans="1:11" ht="13.5" x14ac:dyDescent="0.2">
      <c r="A138" s="226">
        <v>132</v>
      </c>
      <c r="B138" s="157" t="s">
        <v>252</v>
      </c>
      <c r="C138" s="157" t="s">
        <v>127</v>
      </c>
      <c r="D138" s="157" t="s">
        <v>152</v>
      </c>
      <c r="E138" s="157" t="s">
        <v>48</v>
      </c>
      <c r="F138" s="178"/>
      <c r="G138" s="178"/>
      <c r="H138" s="184">
        <v>0</v>
      </c>
      <c r="I138" s="188">
        <v>0</v>
      </c>
      <c r="J138" s="191">
        <f t="shared" si="4"/>
        <v>20</v>
      </c>
      <c r="K138" s="179">
        <f t="shared" si="5"/>
        <v>6</v>
      </c>
    </row>
    <row r="139" spans="1:11" ht="13.5" x14ac:dyDescent="0.2">
      <c r="A139" s="226">
        <v>133</v>
      </c>
      <c r="B139" s="157" t="s">
        <v>467</v>
      </c>
      <c r="C139" s="157" t="s">
        <v>184</v>
      </c>
      <c r="D139" s="157" t="s">
        <v>472</v>
      </c>
      <c r="E139" s="157" t="s">
        <v>37</v>
      </c>
      <c r="F139" s="178"/>
      <c r="G139" s="178"/>
      <c r="H139" s="184">
        <v>0</v>
      </c>
      <c r="I139" s="188">
        <v>0</v>
      </c>
      <c r="J139" s="191">
        <f t="shared" si="4"/>
        <v>20</v>
      </c>
      <c r="K139" s="179">
        <f t="shared" si="5"/>
        <v>7</v>
      </c>
    </row>
    <row r="140" spans="1:11" ht="13.5" x14ac:dyDescent="0.2">
      <c r="A140" s="226">
        <v>134</v>
      </c>
      <c r="B140"/>
      <c r="C140"/>
      <c r="D140"/>
      <c r="E140"/>
      <c r="F140"/>
      <c r="G140"/>
      <c r="H140"/>
      <c r="I140"/>
      <c r="J140" s="191">
        <f t="shared" si="4"/>
        <v>20</v>
      </c>
      <c r="K140" s="179">
        <f t="shared" si="5"/>
        <v>8</v>
      </c>
    </row>
    <row r="141" spans="1:11" ht="13.5" x14ac:dyDescent="0.2">
      <c r="A141" s="226">
        <v>135</v>
      </c>
      <c r="B141"/>
      <c r="C141"/>
      <c r="D141"/>
      <c r="E141"/>
      <c r="F141"/>
      <c r="G141"/>
      <c r="H141"/>
      <c r="I141"/>
      <c r="J141" s="191">
        <f t="shared" si="4"/>
        <v>20</v>
      </c>
      <c r="K141" s="179">
        <f t="shared" si="5"/>
        <v>9</v>
      </c>
    </row>
    <row r="142" spans="1:11" ht="13.5" x14ac:dyDescent="0.2">
      <c r="A142" s="226">
        <v>136</v>
      </c>
      <c r="B142"/>
      <c r="C142"/>
      <c r="D142"/>
      <c r="E142"/>
      <c r="F142"/>
      <c r="G142"/>
      <c r="H142"/>
      <c r="I142"/>
      <c r="J142" s="191">
        <f t="shared" si="4"/>
        <v>20</v>
      </c>
      <c r="K142" s="179">
        <f t="shared" si="5"/>
        <v>10</v>
      </c>
    </row>
    <row r="143" spans="1:11" ht="13.5" x14ac:dyDescent="0.2">
      <c r="A143" s="226">
        <v>137</v>
      </c>
      <c r="B143"/>
      <c r="C143"/>
      <c r="D143"/>
      <c r="E143"/>
      <c r="F143"/>
      <c r="G143"/>
      <c r="H143"/>
      <c r="I143"/>
      <c r="J143" s="191">
        <f t="shared" si="4"/>
        <v>20</v>
      </c>
      <c r="K143" s="179">
        <f t="shared" si="5"/>
        <v>11</v>
      </c>
    </row>
    <row r="144" spans="1:11" ht="13.5" x14ac:dyDescent="0.2">
      <c r="A144" s="226">
        <v>138</v>
      </c>
      <c r="B144"/>
      <c r="C144"/>
      <c r="D144"/>
      <c r="E144"/>
      <c r="F144"/>
      <c r="G144"/>
      <c r="H144"/>
      <c r="I144"/>
      <c r="J144" s="191">
        <f t="shared" si="4"/>
        <v>20</v>
      </c>
      <c r="K144" s="179">
        <f t="shared" si="5"/>
        <v>12</v>
      </c>
    </row>
    <row r="145" spans="1:11" ht="13.5" x14ac:dyDescent="0.2">
      <c r="A145" s="226">
        <v>139</v>
      </c>
      <c r="B145"/>
      <c r="C145"/>
      <c r="D145"/>
      <c r="E145"/>
      <c r="F145"/>
      <c r="G145"/>
      <c r="H145"/>
      <c r="I145"/>
      <c r="J145" s="191">
        <f t="shared" si="4"/>
        <v>20</v>
      </c>
      <c r="K145" s="179">
        <f t="shared" si="5"/>
        <v>13</v>
      </c>
    </row>
    <row r="146" spans="1:11" ht="13.5" x14ac:dyDescent="0.2">
      <c r="A146" s="226">
        <v>140</v>
      </c>
      <c r="B146"/>
      <c r="C146"/>
      <c r="D146"/>
      <c r="E146"/>
      <c r="F146"/>
      <c r="G146"/>
      <c r="H146"/>
      <c r="I146"/>
      <c r="J146" s="191">
        <f t="shared" si="4"/>
        <v>20</v>
      </c>
      <c r="K146" s="179">
        <f t="shared" si="5"/>
        <v>14</v>
      </c>
    </row>
    <row r="147" spans="1:11" ht="13.5" x14ac:dyDescent="0.2">
      <c r="A147" s="226">
        <v>141</v>
      </c>
      <c r="B147"/>
      <c r="C147"/>
      <c r="D147"/>
      <c r="E147"/>
      <c r="F147"/>
      <c r="G147"/>
      <c r="H147"/>
      <c r="I147"/>
      <c r="J147" s="191">
        <f t="shared" si="4"/>
        <v>20</v>
      </c>
      <c r="K147" s="179">
        <f t="shared" si="5"/>
        <v>15</v>
      </c>
    </row>
    <row r="148" spans="1:11" ht="13.5" x14ac:dyDescent="0.2">
      <c r="A148" s="226">
        <v>142</v>
      </c>
      <c r="B148"/>
      <c r="C148"/>
      <c r="D148"/>
      <c r="E148"/>
      <c r="F148"/>
      <c r="G148"/>
      <c r="H148"/>
      <c r="I148"/>
      <c r="J148" s="191">
        <f t="shared" si="4"/>
        <v>20</v>
      </c>
      <c r="K148" s="179">
        <f t="shared" si="5"/>
        <v>16</v>
      </c>
    </row>
    <row r="149" spans="1:11" ht="13.5" x14ac:dyDescent="0.2">
      <c r="A149" s="226">
        <v>143</v>
      </c>
      <c r="B149"/>
      <c r="C149"/>
      <c r="D149"/>
      <c r="E149"/>
      <c r="F149"/>
      <c r="G149"/>
      <c r="H149"/>
      <c r="I149"/>
      <c r="J149" s="191">
        <f t="shared" si="4"/>
        <v>20</v>
      </c>
      <c r="K149" s="179">
        <f t="shared" si="5"/>
        <v>17</v>
      </c>
    </row>
    <row r="150" spans="1:11" ht="13.5" x14ac:dyDescent="0.2">
      <c r="A150" s="226">
        <v>144</v>
      </c>
      <c r="B150"/>
      <c r="C150"/>
      <c r="D150"/>
      <c r="E150"/>
      <c r="F150"/>
      <c r="G150"/>
      <c r="H150"/>
      <c r="I150"/>
      <c r="J150" s="191">
        <f t="shared" si="4"/>
        <v>20</v>
      </c>
      <c r="K150" s="179">
        <f t="shared" si="5"/>
        <v>18</v>
      </c>
    </row>
    <row r="151" spans="1:11" ht="13.5" x14ac:dyDescent="0.2">
      <c r="A151" s="226">
        <v>145</v>
      </c>
      <c r="B151"/>
      <c r="C151"/>
      <c r="D151"/>
      <c r="E151"/>
      <c r="F151"/>
      <c r="G151"/>
      <c r="H151"/>
      <c r="I151"/>
      <c r="J151" s="191">
        <f t="shared" si="4"/>
        <v>20</v>
      </c>
      <c r="K151" s="179">
        <f t="shared" si="5"/>
        <v>19</v>
      </c>
    </row>
    <row r="152" spans="1:11" ht="13.5" x14ac:dyDescent="0.2">
      <c r="A152" s="226">
        <v>146</v>
      </c>
      <c r="B152"/>
      <c r="C152"/>
      <c r="D152"/>
      <c r="E152"/>
      <c r="F152"/>
      <c r="G152"/>
      <c r="H152"/>
      <c r="I152"/>
      <c r="J152" s="191">
        <f t="shared" si="4"/>
        <v>20</v>
      </c>
      <c r="K152" s="179">
        <f t="shared" si="5"/>
        <v>20</v>
      </c>
    </row>
    <row r="153" spans="1:11" ht="13.5" x14ac:dyDescent="0.2">
      <c r="A153" s="226">
        <v>147</v>
      </c>
      <c r="B153"/>
      <c r="C153"/>
      <c r="D153"/>
      <c r="E153"/>
      <c r="F153"/>
      <c r="G153"/>
      <c r="H153"/>
      <c r="I153"/>
      <c r="J153" s="191">
        <f t="shared" si="4"/>
        <v>20</v>
      </c>
      <c r="K153" s="179">
        <f t="shared" si="5"/>
        <v>21</v>
      </c>
    </row>
    <row r="154" spans="1:11" ht="13.5" x14ac:dyDescent="0.2">
      <c r="A154" s="226">
        <v>148</v>
      </c>
      <c r="B154"/>
      <c r="C154"/>
      <c r="D154"/>
      <c r="E154"/>
      <c r="F154"/>
      <c r="G154"/>
      <c r="H154"/>
      <c r="I154"/>
      <c r="J154" s="191">
        <f t="shared" si="4"/>
        <v>20</v>
      </c>
      <c r="K154" s="179">
        <f t="shared" si="5"/>
        <v>22</v>
      </c>
    </row>
    <row r="155" spans="1:11" ht="13.5" x14ac:dyDescent="0.2">
      <c r="A155" s="226">
        <v>149</v>
      </c>
      <c r="B155"/>
      <c r="C155"/>
      <c r="D155"/>
      <c r="E155"/>
      <c r="F155"/>
      <c r="G155"/>
      <c r="H155"/>
      <c r="I155"/>
      <c r="J155" s="191">
        <f t="shared" si="4"/>
        <v>20</v>
      </c>
      <c r="K155" s="179">
        <f t="shared" si="5"/>
        <v>23</v>
      </c>
    </row>
    <row r="156" spans="1:11" ht="13.5" x14ac:dyDescent="0.2">
      <c r="A156" s="226">
        <v>150</v>
      </c>
      <c r="B156"/>
      <c r="C156"/>
      <c r="D156"/>
      <c r="E156"/>
      <c r="F156"/>
      <c r="G156"/>
      <c r="H156"/>
      <c r="I156"/>
      <c r="J156" s="191">
        <f t="shared" si="4"/>
        <v>20</v>
      </c>
      <c r="K156" s="179">
        <f t="shared" si="5"/>
        <v>24</v>
      </c>
    </row>
    <row r="157" spans="1:11" ht="13.5" x14ac:dyDescent="0.2">
      <c r="A157" s="226">
        <v>151</v>
      </c>
      <c r="B157"/>
      <c r="C157"/>
      <c r="D157"/>
      <c r="E157"/>
      <c r="F157"/>
      <c r="G157"/>
      <c r="H157"/>
      <c r="I157"/>
      <c r="J157" s="191">
        <f t="shared" si="4"/>
        <v>20</v>
      </c>
      <c r="K157" s="179">
        <f t="shared" si="5"/>
        <v>25</v>
      </c>
    </row>
    <row r="158" spans="1:11" ht="13.5" x14ac:dyDescent="0.2">
      <c r="A158" s="226">
        <v>152</v>
      </c>
      <c r="B158"/>
      <c r="C158"/>
      <c r="D158"/>
      <c r="E158"/>
      <c r="F158"/>
      <c r="G158"/>
      <c r="H158"/>
      <c r="I158"/>
      <c r="J158" s="191">
        <f t="shared" si="4"/>
        <v>20</v>
      </c>
      <c r="K158" s="179">
        <f t="shared" si="5"/>
        <v>26</v>
      </c>
    </row>
    <row r="159" spans="1:11" ht="13.5" x14ac:dyDescent="0.2">
      <c r="A159" s="226">
        <v>153</v>
      </c>
      <c r="B159"/>
      <c r="C159"/>
      <c r="D159"/>
      <c r="E159"/>
      <c r="F159"/>
      <c r="G159"/>
      <c r="H159"/>
      <c r="I159"/>
      <c r="J159" s="191">
        <f t="shared" si="4"/>
        <v>20</v>
      </c>
      <c r="K159" s="179">
        <f t="shared" si="5"/>
        <v>27</v>
      </c>
    </row>
    <row r="160" spans="1:11" ht="13.5" x14ac:dyDescent="0.2">
      <c r="A160" s="226">
        <v>154</v>
      </c>
      <c r="B160"/>
      <c r="C160"/>
      <c r="D160"/>
      <c r="E160"/>
      <c r="F160"/>
      <c r="G160"/>
      <c r="H160"/>
      <c r="I160"/>
      <c r="J160" s="191">
        <f t="shared" si="4"/>
        <v>20</v>
      </c>
      <c r="K160" s="179">
        <f t="shared" si="5"/>
        <v>28</v>
      </c>
    </row>
    <row r="161" spans="1:11" ht="13.5" x14ac:dyDescent="0.2">
      <c r="A161" s="226">
        <v>155</v>
      </c>
      <c r="B161"/>
      <c r="C161"/>
      <c r="D161"/>
      <c r="E161"/>
      <c r="F161"/>
      <c r="G161"/>
      <c r="H161"/>
      <c r="I161"/>
      <c r="J161" s="191">
        <f t="shared" si="4"/>
        <v>20</v>
      </c>
      <c r="K161" s="179">
        <f t="shared" si="5"/>
        <v>29</v>
      </c>
    </row>
    <row r="162" spans="1:11" ht="13.5" x14ac:dyDescent="0.2">
      <c r="A162" s="226">
        <v>156</v>
      </c>
      <c r="B162"/>
      <c r="C162"/>
      <c r="D162"/>
      <c r="E162"/>
      <c r="F162"/>
      <c r="G162"/>
      <c r="H162"/>
      <c r="I162"/>
      <c r="J162" s="191">
        <f t="shared" si="4"/>
        <v>20</v>
      </c>
      <c r="K162" s="179">
        <f t="shared" si="5"/>
        <v>30</v>
      </c>
    </row>
    <row r="163" spans="1:11" ht="13.5" x14ac:dyDescent="0.2">
      <c r="A163" s="226">
        <v>157</v>
      </c>
      <c r="B163"/>
      <c r="C163"/>
      <c r="D163"/>
      <c r="E163"/>
      <c r="F163"/>
      <c r="G163"/>
      <c r="H163"/>
      <c r="I163"/>
      <c r="J163" s="191">
        <f t="shared" si="4"/>
        <v>20</v>
      </c>
      <c r="K163" s="179">
        <f t="shared" si="5"/>
        <v>31</v>
      </c>
    </row>
    <row r="164" spans="1:11" ht="13.5" x14ac:dyDescent="0.2">
      <c r="A164" s="226">
        <v>158</v>
      </c>
      <c r="B164"/>
      <c r="C164"/>
      <c r="D164"/>
      <c r="E164"/>
      <c r="F164"/>
      <c r="G164"/>
      <c r="H164"/>
      <c r="I164"/>
      <c r="J164" s="191">
        <f t="shared" si="4"/>
        <v>20</v>
      </c>
      <c r="K164" s="179">
        <f t="shared" si="5"/>
        <v>32</v>
      </c>
    </row>
    <row r="165" spans="1:11" ht="13.5" x14ac:dyDescent="0.2">
      <c r="A165" s="226">
        <v>159</v>
      </c>
      <c r="B165"/>
      <c r="C165"/>
      <c r="D165"/>
      <c r="E165"/>
      <c r="F165"/>
      <c r="G165"/>
      <c r="H165"/>
      <c r="I165"/>
      <c r="J165" s="191">
        <f t="shared" si="4"/>
        <v>20</v>
      </c>
      <c r="K165" s="179">
        <f t="shared" si="5"/>
        <v>33</v>
      </c>
    </row>
    <row r="166" spans="1:11" ht="13.5" x14ac:dyDescent="0.2">
      <c r="A166" s="226">
        <v>160</v>
      </c>
      <c r="B166"/>
      <c r="C166"/>
      <c r="D166"/>
      <c r="E166"/>
      <c r="F166"/>
      <c r="G166"/>
      <c r="H166"/>
      <c r="I166"/>
      <c r="J166" s="191">
        <f t="shared" si="4"/>
        <v>20</v>
      </c>
      <c r="K166" s="179">
        <f t="shared" si="5"/>
        <v>34</v>
      </c>
    </row>
    <row r="167" spans="1:11" ht="13.5" x14ac:dyDescent="0.2">
      <c r="A167" s="226">
        <v>161</v>
      </c>
      <c r="B167"/>
      <c r="C167"/>
      <c r="D167"/>
      <c r="E167"/>
      <c r="F167"/>
      <c r="G167"/>
      <c r="H167"/>
      <c r="I167"/>
      <c r="J167" s="191">
        <f t="shared" si="4"/>
        <v>20</v>
      </c>
      <c r="K167" s="179">
        <f t="shared" si="5"/>
        <v>35</v>
      </c>
    </row>
    <row r="168" spans="1:11" ht="13.5" x14ac:dyDescent="0.2">
      <c r="A168" s="226">
        <v>162</v>
      </c>
      <c r="B168"/>
      <c r="C168"/>
      <c r="D168"/>
      <c r="E168"/>
      <c r="F168"/>
      <c r="G168"/>
      <c r="H168"/>
      <c r="I168"/>
      <c r="J168" s="191">
        <f t="shared" si="4"/>
        <v>20</v>
      </c>
      <c r="K168" s="179">
        <f t="shared" si="5"/>
        <v>36</v>
      </c>
    </row>
    <row r="169" spans="1:11" ht="13.5" x14ac:dyDescent="0.2">
      <c r="A169" s="226">
        <v>163</v>
      </c>
      <c r="B169"/>
      <c r="C169"/>
      <c r="D169"/>
      <c r="E169"/>
      <c r="F169"/>
      <c r="G169"/>
      <c r="H169"/>
      <c r="I169"/>
      <c r="J169" s="191">
        <f t="shared" si="4"/>
        <v>20</v>
      </c>
      <c r="K169" s="179">
        <f t="shared" si="5"/>
        <v>37</v>
      </c>
    </row>
    <row r="170" spans="1:11" ht="13.5" x14ac:dyDescent="0.2">
      <c r="A170" s="226">
        <v>164</v>
      </c>
      <c r="B170"/>
      <c r="C170"/>
      <c r="D170"/>
      <c r="E170"/>
      <c r="F170"/>
      <c r="G170"/>
      <c r="H170"/>
      <c r="I170"/>
      <c r="J170" s="191">
        <f t="shared" si="4"/>
        <v>20</v>
      </c>
      <c r="K170" s="179">
        <f t="shared" si="5"/>
        <v>38</v>
      </c>
    </row>
    <row r="171" spans="1:11" ht="13.5" x14ac:dyDescent="0.2">
      <c r="A171" s="226">
        <v>165</v>
      </c>
      <c r="B171"/>
      <c r="C171"/>
      <c r="D171"/>
      <c r="E171"/>
      <c r="F171"/>
      <c r="G171"/>
      <c r="H171"/>
      <c r="I171"/>
      <c r="J171" s="191">
        <f t="shared" si="4"/>
        <v>20</v>
      </c>
      <c r="K171" s="179">
        <f t="shared" si="5"/>
        <v>39</v>
      </c>
    </row>
    <row r="172" spans="1:11" ht="13.5" x14ac:dyDescent="0.2">
      <c r="A172" s="226">
        <v>166</v>
      </c>
      <c r="B172"/>
      <c r="C172"/>
      <c r="D172"/>
      <c r="E172"/>
      <c r="F172"/>
      <c r="G172"/>
      <c r="H172"/>
      <c r="I172"/>
      <c r="J172" s="191">
        <f t="shared" si="4"/>
        <v>20</v>
      </c>
      <c r="K172" s="179">
        <f t="shared" si="5"/>
        <v>40</v>
      </c>
    </row>
    <row r="173" spans="1:11" ht="13.5" x14ac:dyDescent="0.2">
      <c r="A173" s="226">
        <v>167</v>
      </c>
      <c r="B173"/>
      <c r="C173"/>
      <c r="D173"/>
      <c r="E173"/>
      <c r="F173"/>
      <c r="G173"/>
      <c r="H173"/>
      <c r="I173"/>
      <c r="J173" s="191">
        <f t="shared" si="4"/>
        <v>20</v>
      </c>
      <c r="K173" s="179">
        <f t="shared" si="5"/>
        <v>41</v>
      </c>
    </row>
    <row r="174" spans="1:11" ht="13.5" x14ac:dyDescent="0.2">
      <c r="A174" s="226">
        <v>168</v>
      </c>
      <c r="B174"/>
      <c r="C174"/>
      <c r="D174"/>
      <c r="E174"/>
      <c r="F174"/>
      <c r="G174"/>
      <c r="H174"/>
      <c r="I174"/>
      <c r="J174" s="191">
        <f t="shared" si="4"/>
        <v>20</v>
      </c>
      <c r="K174" s="179">
        <f t="shared" si="5"/>
        <v>42</v>
      </c>
    </row>
    <row r="175" spans="1:11" ht="13.5" x14ac:dyDescent="0.2">
      <c r="A175" s="226">
        <v>169</v>
      </c>
      <c r="B175"/>
      <c r="C175"/>
      <c r="D175"/>
      <c r="E175"/>
      <c r="F175"/>
      <c r="G175"/>
      <c r="H175"/>
      <c r="I175"/>
      <c r="J175" s="191">
        <f t="shared" si="4"/>
        <v>20</v>
      </c>
      <c r="K175" s="179">
        <f t="shared" si="5"/>
        <v>43</v>
      </c>
    </row>
    <row r="176" spans="1:11" ht="13.5" x14ac:dyDescent="0.2">
      <c r="A176" s="226">
        <v>170</v>
      </c>
      <c r="B176"/>
      <c r="C176"/>
      <c r="D176"/>
      <c r="E176"/>
      <c r="F176"/>
      <c r="G176"/>
      <c r="H176"/>
      <c r="I176"/>
      <c r="J176" s="191">
        <f t="shared" si="4"/>
        <v>20</v>
      </c>
      <c r="K176" s="179">
        <f t="shared" si="5"/>
        <v>44</v>
      </c>
    </row>
    <row r="177" spans="1:11" ht="13.5" x14ac:dyDescent="0.2">
      <c r="A177" s="226">
        <v>171</v>
      </c>
      <c r="B177"/>
      <c r="C177"/>
      <c r="D177"/>
      <c r="E177"/>
      <c r="F177"/>
      <c r="G177"/>
      <c r="H177"/>
      <c r="I177"/>
      <c r="J177" s="191">
        <f t="shared" si="4"/>
        <v>20</v>
      </c>
      <c r="K177" s="179">
        <f t="shared" si="5"/>
        <v>45</v>
      </c>
    </row>
    <row r="178" spans="1:11" ht="13.5" x14ac:dyDescent="0.2">
      <c r="A178" s="226">
        <v>172</v>
      </c>
      <c r="B178"/>
      <c r="C178"/>
      <c r="D178"/>
      <c r="E178"/>
      <c r="F178"/>
      <c r="G178"/>
      <c r="H178"/>
      <c r="I178"/>
      <c r="J178" s="191">
        <f t="shared" si="4"/>
        <v>20</v>
      </c>
      <c r="K178" s="179">
        <f t="shared" si="5"/>
        <v>46</v>
      </c>
    </row>
    <row r="179" spans="1:11" ht="13.5" x14ac:dyDescent="0.2">
      <c r="A179" s="226">
        <v>173</v>
      </c>
      <c r="B179"/>
      <c r="C179"/>
      <c r="D179"/>
      <c r="E179"/>
      <c r="F179"/>
      <c r="G179"/>
      <c r="H179"/>
      <c r="I179"/>
      <c r="J179" s="191">
        <f t="shared" si="4"/>
        <v>20</v>
      </c>
      <c r="K179" s="179">
        <f t="shared" si="5"/>
        <v>47</v>
      </c>
    </row>
    <row r="180" spans="1:11" ht="13.5" x14ac:dyDescent="0.2">
      <c r="A180" s="226">
        <v>174</v>
      </c>
      <c r="B180"/>
      <c r="C180"/>
      <c r="D180"/>
      <c r="E180"/>
      <c r="F180"/>
      <c r="G180"/>
      <c r="H180"/>
      <c r="I180"/>
      <c r="J180" s="191">
        <f t="shared" si="4"/>
        <v>20</v>
      </c>
      <c r="K180" s="179">
        <f t="shared" si="5"/>
        <v>48</v>
      </c>
    </row>
    <row r="181" spans="1:11" ht="13.5" x14ac:dyDescent="0.2">
      <c r="A181" s="226">
        <v>175</v>
      </c>
      <c r="B181"/>
      <c r="C181"/>
      <c r="D181"/>
      <c r="E181"/>
      <c r="F181"/>
      <c r="G181"/>
      <c r="H181"/>
      <c r="I181"/>
      <c r="J181" s="191">
        <f t="shared" si="4"/>
        <v>20</v>
      </c>
      <c r="K181" s="179">
        <f t="shared" si="5"/>
        <v>49</v>
      </c>
    </row>
    <row r="182" spans="1:11" ht="13.5" x14ac:dyDescent="0.2">
      <c r="A182" s="226">
        <v>176</v>
      </c>
      <c r="B182"/>
      <c r="C182"/>
      <c r="D182"/>
      <c r="E182"/>
      <c r="F182"/>
      <c r="G182"/>
      <c r="H182"/>
      <c r="I182"/>
      <c r="J182" s="191">
        <f t="shared" si="4"/>
        <v>20</v>
      </c>
      <c r="K182" s="179">
        <f t="shared" si="5"/>
        <v>50</v>
      </c>
    </row>
    <row r="183" spans="1:11" ht="13.5" x14ac:dyDescent="0.2">
      <c r="A183" s="226">
        <v>177</v>
      </c>
      <c r="B183"/>
      <c r="C183"/>
      <c r="D183"/>
      <c r="E183"/>
      <c r="F183"/>
      <c r="G183"/>
      <c r="H183"/>
      <c r="I183"/>
      <c r="J183" s="191">
        <f t="shared" si="4"/>
        <v>20</v>
      </c>
      <c r="K183" s="179">
        <f t="shared" si="5"/>
        <v>51</v>
      </c>
    </row>
    <row r="184" spans="1:11" ht="13.5" x14ac:dyDescent="0.2">
      <c r="A184" s="226">
        <v>178</v>
      </c>
      <c r="B184"/>
      <c r="C184"/>
      <c r="D184"/>
      <c r="E184"/>
      <c r="F184"/>
      <c r="G184"/>
      <c r="H184"/>
      <c r="I184"/>
      <c r="J184" s="191">
        <f t="shared" si="4"/>
        <v>20</v>
      </c>
      <c r="K184" s="179">
        <f t="shared" si="5"/>
        <v>52</v>
      </c>
    </row>
    <row r="185" spans="1:11" ht="13.5" x14ac:dyDescent="0.2">
      <c r="A185" s="226">
        <v>179</v>
      </c>
      <c r="B185"/>
      <c r="C185"/>
      <c r="D185"/>
      <c r="E185"/>
      <c r="F185"/>
      <c r="G185"/>
      <c r="H185"/>
      <c r="I185"/>
      <c r="J185" s="191">
        <f t="shared" si="4"/>
        <v>20</v>
      </c>
      <c r="K185" s="179">
        <f t="shared" si="5"/>
        <v>53</v>
      </c>
    </row>
    <row r="186" spans="1:11" ht="13.5" x14ac:dyDescent="0.2">
      <c r="A186" s="226">
        <v>180</v>
      </c>
      <c r="B186"/>
      <c r="C186"/>
      <c r="D186"/>
      <c r="E186"/>
      <c r="F186"/>
      <c r="G186"/>
      <c r="H186"/>
      <c r="I186"/>
      <c r="J186" s="191">
        <f t="shared" si="4"/>
        <v>20</v>
      </c>
      <c r="K186" s="179">
        <f t="shared" si="5"/>
        <v>54</v>
      </c>
    </row>
    <row r="187" spans="1:11" ht="13.5" x14ac:dyDescent="0.2">
      <c r="A187" s="226">
        <v>181</v>
      </c>
      <c r="B187"/>
      <c r="C187"/>
      <c r="D187"/>
      <c r="E187"/>
      <c r="F187"/>
      <c r="G187"/>
      <c r="H187"/>
      <c r="I187"/>
      <c r="J187" s="191">
        <f t="shared" si="4"/>
        <v>20</v>
      </c>
      <c r="K187" s="179">
        <f t="shared" si="5"/>
        <v>55</v>
      </c>
    </row>
    <row r="188" spans="1:11" ht="13.5" x14ac:dyDescent="0.2">
      <c r="A188" s="226">
        <v>182</v>
      </c>
      <c r="B188"/>
      <c r="C188"/>
      <c r="D188"/>
      <c r="E188"/>
      <c r="F188"/>
      <c r="G188"/>
      <c r="H188"/>
      <c r="I188"/>
      <c r="J188" s="191">
        <f t="shared" si="4"/>
        <v>20</v>
      </c>
      <c r="K188" s="179">
        <f t="shared" si="5"/>
        <v>56</v>
      </c>
    </row>
    <row r="189" spans="1:11" ht="13.5" x14ac:dyDescent="0.2">
      <c r="A189" s="226">
        <v>183</v>
      </c>
      <c r="B189"/>
      <c r="C189"/>
      <c r="D189"/>
      <c r="E189"/>
      <c r="F189"/>
      <c r="G189"/>
      <c r="H189"/>
      <c r="I189"/>
      <c r="J189" s="191">
        <f t="shared" si="4"/>
        <v>20</v>
      </c>
      <c r="K189" s="179">
        <f t="shared" si="5"/>
        <v>57</v>
      </c>
    </row>
    <row r="190" spans="1:11" ht="13.5" x14ac:dyDescent="0.2">
      <c r="A190" s="226">
        <v>184</v>
      </c>
      <c r="B190"/>
      <c r="C190"/>
      <c r="D190"/>
      <c r="E190"/>
      <c r="F190"/>
      <c r="G190"/>
      <c r="H190"/>
      <c r="I190"/>
      <c r="J190" s="191">
        <f t="shared" si="4"/>
        <v>20</v>
      </c>
      <c r="K190" s="179">
        <f t="shared" si="5"/>
        <v>58</v>
      </c>
    </row>
    <row r="191" spans="1:11" ht="13.5" x14ac:dyDescent="0.2">
      <c r="A191" s="226">
        <v>185</v>
      </c>
      <c r="B191"/>
      <c r="C191"/>
      <c r="D191"/>
      <c r="E191"/>
      <c r="F191"/>
      <c r="G191"/>
      <c r="H191"/>
      <c r="I191"/>
      <c r="J191" s="191">
        <f t="shared" si="4"/>
        <v>20</v>
      </c>
      <c r="K191" s="179">
        <f t="shared" si="5"/>
        <v>59</v>
      </c>
    </row>
    <row r="192" spans="1:11" ht="13.5" x14ac:dyDescent="0.2">
      <c r="A192" s="226">
        <v>186</v>
      </c>
      <c r="B192"/>
      <c r="C192"/>
      <c r="D192"/>
      <c r="E192"/>
      <c r="F192"/>
      <c r="G192"/>
      <c r="H192"/>
      <c r="I192"/>
      <c r="J192" s="191">
        <f t="shared" si="4"/>
        <v>20</v>
      </c>
      <c r="K192" s="179">
        <f t="shared" si="5"/>
        <v>60</v>
      </c>
    </row>
    <row r="193" spans="1:11" ht="13.5" x14ac:dyDescent="0.2">
      <c r="A193" s="226">
        <v>187</v>
      </c>
      <c r="B193"/>
      <c r="C193"/>
      <c r="D193"/>
      <c r="E193"/>
      <c r="F193"/>
      <c r="G193"/>
      <c r="H193"/>
      <c r="I193"/>
      <c r="J193" s="191">
        <f t="shared" si="4"/>
        <v>20</v>
      </c>
      <c r="K193" s="179">
        <f t="shared" si="5"/>
        <v>61</v>
      </c>
    </row>
    <row r="194" spans="1:11" ht="13.5" x14ac:dyDescent="0.2">
      <c r="A194" s="226">
        <v>188</v>
      </c>
      <c r="B194"/>
      <c r="C194"/>
      <c r="D194"/>
      <c r="E194"/>
      <c r="F194"/>
      <c r="G194"/>
      <c r="H194"/>
      <c r="I194"/>
      <c r="J194" s="191">
        <f t="shared" si="4"/>
        <v>20</v>
      </c>
      <c r="K194" s="179">
        <f t="shared" si="5"/>
        <v>62</v>
      </c>
    </row>
    <row r="195" spans="1:11" ht="13.5" x14ac:dyDescent="0.2">
      <c r="A195" s="226">
        <v>189</v>
      </c>
      <c r="B195"/>
      <c r="C195"/>
      <c r="D195"/>
      <c r="E195"/>
      <c r="F195"/>
      <c r="G195"/>
      <c r="H195"/>
      <c r="I195"/>
      <c r="J195" s="191">
        <f t="shared" si="4"/>
        <v>20</v>
      </c>
      <c r="K195" s="179">
        <f t="shared" si="5"/>
        <v>63</v>
      </c>
    </row>
    <row r="196" spans="1:11" ht="13.5" x14ac:dyDescent="0.2">
      <c r="A196" s="226">
        <v>190</v>
      </c>
      <c r="B196"/>
      <c r="C196"/>
      <c r="D196"/>
      <c r="E196"/>
      <c r="F196"/>
      <c r="G196"/>
      <c r="H196"/>
      <c r="I196"/>
      <c r="J196" s="191">
        <f t="shared" si="4"/>
        <v>20</v>
      </c>
      <c r="K196" s="179">
        <f t="shared" si="5"/>
        <v>64</v>
      </c>
    </row>
    <row r="197" spans="1:11" ht="13.5" x14ac:dyDescent="0.2">
      <c r="A197" s="226">
        <v>191</v>
      </c>
      <c r="B197"/>
      <c r="C197"/>
      <c r="D197"/>
      <c r="E197"/>
      <c r="F197"/>
      <c r="G197"/>
      <c r="H197"/>
      <c r="I197"/>
      <c r="J197" s="191">
        <f t="shared" si="4"/>
        <v>20</v>
      </c>
      <c r="K197" s="179">
        <f t="shared" si="5"/>
        <v>65</v>
      </c>
    </row>
    <row r="198" spans="1:11" ht="13.5" x14ac:dyDescent="0.2">
      <c r="A198" s="226">
        <v>192</v>
      </c>
      <c r="B198"/>
      <c r="C198"/>
      <c r="D198"/>
      <c r="E198"/>
      <c r="F198"/>
      <c r="G198"/>
      <c r="H198"/>
      <c r="I198"/>
      <c r="J198" s="191">
        <f t="shared" si="4"/>
        <v>20</v>
      </c>
      <c r="K198" s="179">
        <f t="shared" si="5"/>
        <v>66</v>
      </c>
    </row>
    <row r="199" spans="1:11" ht="13.5" x14ac:dyDescent="0.2">
      <c r="A199" s="226">
        <v>193</v>
      </c>
      <c r="B199"/>
      <c r="C199"/>
      <c r="D199"/>
      <c r="E199"/>
      <c r="F199"/>
      <c r="G199"/>
      <c r="H199"/>
      <c r="I199"/>
      <c r="J199" s="191">
        <f t="shared" si="4"/>
        <v>20</v>
      </c>
      <c r="K199" s="179">
        <f t="shared" si="5"/>
        <v>67</v>
      </c>
    </row>
    <row r="200" spans="1:11" ht="13.5" x14ac:dyDescent="0.2">
      <c r="A200" s="226">
        <v>194</v>
      </c>
      <c r="B200"/>
      <c r="C200"/>
      <c r="D200"/>
      <c r="E200"/>
      <c r="F200"/>
      <c r="G200"/>
      <c r="H200"/>
      <c r="I200"/>
      <c r="J200" s="191">
        <f t="shared" si="4"/>
        <v>20</v>
      </c>
      <c r="K200" s="179">
        <f t="shared" si="5"/>
        <v>68</v>
      </c>
    </row>
    <row r="201" spans="1:11" ht="13.5" x14ac:dyDescent="0.2">
      <c r="A201" s="226">
        <v>195</v>
      </c>
      <c r="B201"/>
      <c r="C201"/>
      <c r="D201"/>
      <c r="E201"/>
      <c r="F201"/>
      <c r="G201"/>
      <c r="H201"/>
      <c r="I201"/>
      <c r="J201" s="191">
        <f t="shared" ref="J201:J264" si="6">IF(I201=I200,J200,IF(I201=0,ROUNDDOWN(20,0),J200-K200))</f>
        <v>20</v>
      </c>
      <c r="K201" s="179">
        <f t="shared" ref="K201:K264" si="7">IF(I201&lt;I200,1,IF(I201=I200,K200+1,0))</f>
        <v>69</v>
      </c>
    </row>
    <row r="202" spans="1:11" ht="13.5" x14ac:dyDescent="0.2">
      <c r="A202" s="226">
        <v>196</v>
      </c>
      <c r="B202"/>
      <c r="C202"/>
      <c r="D202"/>
      <c r="E202"/>
      <c r="F202"/>
      <c r="G202"/>
      <c r="H202"/>
      <c r="I202"/>
      <c r="J202" s="191">
        <f t="shared" si="6"/>
        <v>20</v>
      </c>
      <c r="K202" s="179">
        <f t="shared" si="7"/>
        <v>70</v>
      </c>
    </row>
    <row r="203" spans="1:11" ht="13.5" x14ac:dyDescent="0.2">
      <c r="A203" s="226">
        <v>197</v>
      </c>
      <c r="B203"/>
      <c r="C203"/>
      <c r="D203"/>
      <c r="E203"/>
      <c r="F203"/>
      <c r="G203"/>
      <c r="H203"/>
      <c r="I203"/>
      <c r="J203" s="191">
        <f t="shared" si="6"/>
        <v>20</v>
      </c>
      <c r="K203" s="179">
        <f t="shared" si="7"/>
        <v>71</v>
      </c>
    </row>
    <row r="204" spans="1:11" ht="13.5" x14ac:dyDescent="0.2">
      <c r="A204" s="226">
        <v>198</v>
      </c>
      <c r="B204"/>
      <c r="C204"/>
      <c r="D204"/>
      <c r="E204"/>
      <c r="F204"/>
      <c r="G204"/>
      <c r="H204"/>
      <c r="I204"/>
      <c r="J204" s="191">
        <f t="shared" si="6"/>
        <v>20</v>
      </c>
      <c r="K204" s="179">
        <f t="shared" si="7"/>
        <v>72</v>
      </c>
    </row>
    <row r="205" spans="1:11" ht="13.5" x14ac:dyDescent="0.2">
      <c r="A205" s="226">
        <v>199</v>
      </c>
      <c r="B205"/>
      <c r="C205"/>
      <c r="D205"/>
      <c r="E205"/>
      <c r="F205"/>
      <c r="G205"/>
      <c r="H205"/>
      <c r="I205"/>
      <c r="J205" s="191">
        <f t="shared" si="6"/>
        <v>20</v>
      </c>
      <c r="K205" s="179">
        <f t="shared" si="7"/>
        <v>73</v>
      </c>
    </row>
    <row r="206" spans="1:11" ht="13.5" x14ac:dyDescent="0.2">
      <c r="A206" s="226">
        <v>200</v>
      </c>
      <c r="B206"/>
      <c r="C206"/>
      <c r="D206"/>
      <c r="E206"/>
      <c r="F206"/>
      <c r="G206"/>
      <c r="H206"/>
      <c r="I206"/>
      <c r="J206" s="191">
        <f t="shared" si="6"/>
        <v>20</v>
      </c>
      <c r="K206" s="179">
        <f t="shared" si="7"/>
        <v>74</v>
      </c>
    </row>
    <row r="207" spans="1:11" ht="13.5" x14ac:dyDescent="0.2">
      <c r="A207" s="226">
        <v>201</v>
      </c>
      <c r="B207"/>
      <c r="C207"/>
      <c r="D207"/>
      <c r="E207"/>
      <c r="F207"/>
      <c r="G207"/>
      <c r="H207"/>
      <c r="I207"/>
      <c r="J207" s="191">
        <f t="shared" si="6"/>
        <v>20</v>
      </c>
      <c r="K207" s="179">
        <f t="shared" si="7"/>
        <v>75</v>
      </c>
    </row>
    <row r="208" spans="1:11" ht="13.5" x14ac:dyDescent="0.2">
      <c r="A208" s="226">
        <v>202</v>
      </c>
      <c r="B208"/>
      <c r="C208"/>
      <c r="D208"/>
      <c r="E208"/>
      <c r="F208"/>
      <c r="G208"/>
      <c r="H208"/>
      <c r="I208"/>
      <c r="J208" s="191">
        <f t="shared" si="6"/>
        <v>20</v>
      </c>
      <c r="K208" s="179">
        <f t="shared" si="7"/>
        <v>76</v>
      </c>
    </row>
    <row r="209" spans="1:11" ht="13.5" x14ac:dyDescent="0.2">
      <c r="A209" s="226">
        <v>203</v>
      </c>
      <c r="B209"/>
      <c r="C209"/>
      <c r="D209"/>
      <c r="E209"/>
      <c r="F209"/>
      <c r="G209"/>
      <c r="H209"/>
      <c r="I209"/>
      <c r="J209" s="191">
        <f t="shared" si="6"/>
        <v>20</v>
      </c>
      <c r="K209" s="179">
        <f t="shared" si="7"/>
        <v>77</v>
      </c>
    </row>
    <row r="210" spans="1:11" ht="13.5" x14ac:dyDescent="0.2">
      <c r="A210" s="226">
        <v>204</v>
      </c>
      <c r="B210"/>
      <c r="C210"/>
      <c r="D210"/>
      <c r="E210"/>
      <c r="F210"/>
      <c r="G210"/>
      <c r="H210"/>
      <c r="I210"/>
      <c r="J210" s="191">
        <f t="shared" si="6"/>
        <v>20</v>
      </c>
      <c r="K210" s="179">
        <f t="shared" si="7"/>
        <v>78</v>
      </c>
    </row>
    <row r="211" spans="1:11" ht="13.5" x14ac:dyDescent="0.2">
      <c r="A211" s="226">
        <v>205</v>
      </c>
      <c r="B211"/>
      <c r="C211"/>
      <c r="D211"/>
      <c r="E211"/>
      <c r="F211"/>
      <c r="G211"/>
      <c r="H211"/>
      <c r="I211"/>
      <c r="J211" s="191">
        <f t="shared" si="6"/>
        <v>20</v>
      </c>
      <c r="K211" s="179">
        <f t="shared" si="7"/>
        <v>79</v>
      </c>
    </row>
    <row r="212" spans="1:11" ht="13.5" x14ac:dyDescent="0.2">
      <c r="A212" s="226">
        <v>206</v>
      </c>
      <c r="B212"/>
      <c r="C212"/>
      <c r="D212"/>
      <c r="E212"/>
      <c r="F212"/>
      <c r="G212"/>
      <c r="H212"/>
      <c r="I212"/>
      <c r="J212" s="191">
        <f t="shared" si="6"/>
        <v>20</v>
      </c>
      <c r="K212" s="179">
        <f t="shared" si="7"/>
        <v>80</v>
      </c>
    </row>
    <row r="213" spans="1:11" ht="13.5" x14ac:dyDescent="0.2">
      <c r="A213" s="226">
        <v>207</v>
      </c>
      <c r="B213"/>
      <c r="C213"/>
      <c r="D213"/>
      <c r="E213"/>
      <c r="F213"/>
      <c r="G213"/>
      <c r="H213"/>
      <c r="I213"/>
      <c r="J213" s="191">
        <f t="shared" si="6"/>
        <v>20</v>
      </c>
      <c r="K213" s="179">
        <f t="shared" si="7"/>
        <v>81</v>
      </c>
    </row>
    <row r="214" spans="1:11" ht="13.5" x14ac:dyDescent="0.2">
      <c r="A214" s="226">
        <v>208</v>
      </c>
      <c r="B214"/>
      <c r="C214"/>
      <c r="D214"/>
      <c r="E214"/>
      <c r="F214"/>
      <c r="G214"/>
      <c r="H214"/>
      <c r="I214"/>
      <c r="J214" s="191">
        <f t="shared" si="6"/>
        <v>20</v>
      </c>
      <c r="K214" s="179">
        <f t="shared" si="7"/>
        <v>82</v>
      </c>
    </row>
    <row r="215" spans="1:11" ht="13.5" x14ac:dyDescent="0.2">
      <c r="A215" s="226">
        <v>209</v>
      </c>
      <c r="B215"/>
      <c r="C215"/>
      <c r="D215"/>
      <c r="E215"/>
      <c r="F215"/>
      <c r="G215"/>
      <c r="H215"/>
      <c r="I215"/>
      <c r="J215" s="191">
        <f t="shared" si="6"/>
        <v>20</v>
      </c>
      <c r="K215" s="179">
        <f t="shared" si="7"/>
        <v>83</v>
      </c>
    </row>
    <row r="216" spans="1:11" ht="13.5" x14ac:dyDescent="0.2">
      <c r="A216" s="226">
        <v>210</v>
      </c>
      <c r="B216"/>
      <c r="C216"/>
      <c r="D216"/>
      <c r="E216"/>
      <c r="F216"/>
      <c r="G216"/>
      <c r="H216"/>
      <c r="I216"/>
      <c r="J216" s="191">
        <f t="shared" si="6"/>
        <v>20</v>
      </c>
      <c r="K216" s="179">
        <f t="shared" si="7"/>
        <v>84</v>
      </c>
    </row>
    <row r="217" spans="1:11" ht="13.5" x14ac:dyDescent="0.2">
      <c r="A217" s="226">
        <v>211</v>
      </c>
      <c r="B217"/>
      <c r="C217"/>
      <c r="D217"/>
      <c r="E217"/>
      <c r="F217"/>
      <c r="G217"/>
      <c r="H217"/>
      <c r="I217"/>
      <c r="J217" s="191">
        <f t="shared" si="6"/>
        <v>20</v>
      </c>
      <c r="K217" s="179">
        <f t="shared" si="7"/>
        <v>85</v>
      </c>
    </row>
    <row r="218" spans="1:11" ht="13.5" x14ac:dyDescent="0.2">
      <c r="A218" s="226">
        <v>212</v>
      </c>
      <c r="B218"/>
      <c r="C218"/>
      <c r="D218"/>
      <c r="E218"/>
      <c r="F218"/>
      <c r="G218"/>
      <c r="H218"/>
      <c r="I218"/>
      <c r="J218" s="191">
        <f t="shared" si="6"/>
        <v>20</v>
      </c>
      <c r="K218" s="179">
        <f t="shared" si="7"/>
        <v>86</v>
      </c>
    </row>
    <row r="219" spans="1:11" ht="13.5" x14ac:dyDescent="0.2">
      <c r="A219" s="226">
        <v>213</v>
      </c>
      <c r="B219"/>
      <c r="C219"/>
      <c r="D219"/>
      <c r="E219"/>
      <c r="F219"/>
      <c r="G219"/>
      <c r="H219"/>
      <c r="I219"/>
      <c r="J219" s="191">
        <f t="shared" si="6"/>
        <v>20</v>
      </c>
      <c r="K219" s="179">
        <f t="shared" si="7"/>
        <v>87</v>
      </c>
    </row>
    <row r="220" spans="1:11" ht="13.5" x14ac:dyDescent="0.2">
      <c r="A220" s="226">
        <v>214</v>
      </c>
      <c r="B220"/>
      <c r="C220"/>
      <c r="D220"/>
      <c r="E220"/>
      <c r="F220"/>
      <c r="G220"/>
      <c r="H220"/>
      <c r="I220"/>
      <c r="J220" s="191">
        <f t="shared" si="6"/>
        <v>20</v>
      </c>
      <c r="K220" s="179">
        <f t="shared" si="7"/>
        <v>88</v>
      </c>
    </row>
    <row r="221" spans="1:11" ht="13.5" x14ac:dyDescent="0.2">
      <c r="A221" s="226">
        <v>215</v>
      </c>
      <c r="B221"/>
      <c r="C221"/>
      <c r="D221"/>
      <c r="E221"/>
      <c r="F221"/>
      <c r="G221"/>
      <c r="H221"/>
      <c r="I221"/>
      <c r="J221" s="191">
        <f t="shared" si="6"/>
        <v>20</v>
      </c>
      <c r="K221" s="179">
        <f t="shared" si="7"/>
        <v>89</v>
      </c>
    </row>
    <row r="222" spans="1:11" ht="13.5" x14ac:dyDescent="0.2">
      <c r="A222" s="226">
        <v>216</v>
      </c>
      <c r="B222"/>
      <c r="C222"/>
      <c r="D222"/>
      <c r="E222"/>
      <c r="F222"/>
      <c r="G222"/>
      <c r="H222"/>
      <c r="I222"/>
      <c r="J222" s="191">
        <f t="shared" si="6"/>
        <v>20</v>
      </c>
      <c r="K222" s="179">
        <f t="shared" si="7"/>
        <v>90</v>
      </c>
    </row>
    <row r="223" spans="1:11" ht="13.5" x14ac:dyDescent="0.2">
      <c r="A223" s="226">
        <v>217</v>
      </c>
      <c r="B223"/>
      <c r="C223"/>
      <c r="D223"/>
      <c r="E223"/>
      <c r="F223"/>
      <c r="G223"/>
      <c r="H223"/>
      <c r="I223"/>
      <c r="J223" s="191">
        <f t="shared" si="6"/>
        <v>20</v>
      </c>
      <c r="K223" s="179">
        <f t="shared" si="7"/>
        <v>91</v>
      </c>
    </row>
    <row r="224" spans="1:11" ht="13.5" x14ac:dyDescent="0.2">
      <c r="A224" s="226">
        <v>218</v>
      </c>
      <c r="B224"/>
      <c r="C224"/>
      <c r="D224"/>
      <c r="E224"/>
      <c r="F224"/>
      <c r="G224"/>
      <c r="H224"/>
      <c r="I224"/>
      <c r="J224" s="191">
        <f t="shared" si="6"/>
        <v>20</v>
      </c>
      <c r="K224" s="179">
        <f t="shared" si="7"/>
        <v>92</v>
      </c>
    </row>
    <row r="225" spans="1:11" ht="13.5" x14ac:dyDescent="0.2">
      <c r="A225" s="226">
        <v>219</v>
      </c>
      <c r="B225"/>
      <c r="C225"/>
      <c r="D225"/>
      <c r="E225"/>
      <c r="F225"/>
      <c r="G225"/>
      <c r="H225"/>
      <c r="I225"/>
      <c r="J225" s="191">
        <f t="shared" si="6"/>
        <v>20</v>
      </c>
      <c r="K225" s="179">
        <f t="shared" si="7"/>
        <v>93</v>
      </c>
    </row>
    <row r="226" spans="1:11" ht="13.5" x14ac:dyDescent="0.2">
      <c r="A226" s="226">
        <v>220</v>
      </c>
      <c r="B226"/>
      <c r="C226"/>
      <c r="D226"/>
      <c r="E226"/>
      <c r="F226"/>
      <c r="G226"/>
      <c r="H226"/>
      <c r="I226"/>
      <c r="J226" s="191">
        <f t="shared" si="6"/>
        <v>20</v>
      </c>
      <c r="K226" s="179">
        <f t="shared" si="7"/>
        <v>94</v>
      </c>
    </row>
    <row r="227" spans="1:11" ht="13.5" x14ac:dyDescent="0.2">
      <c r="A227" s="226">
        <v>221</v>
      </c>
      <c r="B227"/>
      <c r="C227"/>
      <c r="D227"/>
      <c r="E227"/>
      <c r="F227"/>
      <c r="G227"/>
      <c r="H227"/>
      <c r="I227"/>
      <c r="J227" s="191">
        <f t="shared" si="6"/>
        <v>20</v>
      </c>
      <c r="K227" s="179">
        <f t="shared" si="7"/>
        <v>95</v>
      </c>
    </row>
    <row r="228" spans="1:11" ht="13.5" x14ac:dyDescent="0.2">
      <c r="A228" s="226">
        <v>222</v>
      </c>
      <c r="B228"/>
      <c r="C228"/>
      <c r="D228"/>
      <c r="E228"/>
      <c r="F228"/>
      <c r="G228"/>
      <c r="H228"/>
      <c r="I228"/>
      <c r="J228" s="191">
        <f t="shared" si="6"/>
        <v>20</v>
      </c>
      <c r="K228" s="179">
        <f t="shared" si="7"/>
        <v>96</v>
      </c>
    </row>
    <row r="229" spans="1:11" ht="13.5" x14ac:dyDescent="0.2">
      <c r="A229" s="226">
        <v>223</v>
      </c>
      <c r="B229"/>
      <c r="C229"/>
      <c r="D229"/>
      <c r="E229"/>
      <c r="F229"/>
      <c r="G229"/>
      <c r="H229"/>
      <c r="I229"/>
      <c r="J229" s="191">
        <f t="shared" si="6"/>
        <v>20</v>
      </c>
      <c r="K229" s="179">
        <f t="shared" si="7"/>
        <v>97</v>
      </c>
    </row>
    <row r="230" spans="1:11" ht="13.5" x14ac:dyDescent="0.2">
      <c r="A230" s="226">
        <v>224</v>
      </c>
      <c r="B230"/>
      <c r="C230"/>
      <c r="D230"/>
      <c r="E230"/>
      <c r="F230"/>
      <c r="G230"/>
      <c r="H230"/>
      <c r="I230"/>
      <c r="J230" s="191">
        <f t="shared" si="6"/>
        <v>20</v>
      </c>
      <c r="K230" s="179">
        <f t="shared" si="7"/>
        <v>98</v>
      </c>
    </row>
    <row r="231" spans="1:11" ht="13.5" x14ac:dyDescent="0.2">
      <c r="A231" s="226">
        <v>225</v>
      </c>
      <c r="B231"/>
      <c r="C231"/>
      <c r="D231"/>
      <c r="E231"/>
      <c r="F231"/>
      <c r="G231"/>
      <c r="H231"/>
      <c r="I231"/>
      <c r="J231" s="191">
        <f t="shared" si="6"/>
        <v>20</v>
      </c>
      <c r="K231" s="179">
        <f t="shared" si="7"/>
        <v>99</v>
      </c>
    </row>
    <row r="232" spans="1:11" ht="13.5" x14ac:dyDescent="0.2">
      <c r="A232" s="226">
        <v>226</v>
      </c>
      <c r="B232"/>
      <c r="C232"/>
      <c r="D232"/>
      <c r="E232"/>
      <c r="F232"/>
      <c r="G232"/>
      <c r="H232"/>
      <c r="I232"/>
      <c r="J232" s="191">
        <f t="shared" si="6"/>
        <v>20</v>
      </c>
      <c r="K232" s="179">
        <f t="shared" si="7"/>
        <v>100</v>
      </c>
    </row>
    <row r="233" spans="1:11" ht="13.5" x14ac:dyDescent="0.2">
      <c r="A233" s="226">
        <v>227</v>
      </c>
      <c r="B233"/>
      <c r="C233"/>
      <c r="D233"/>
      <c r="E233"/>
      <c r="F233"/>
      <c r="G233"/>
      <c r="H233"/>
      <c r="I233"/>
      <c r="J233" s="191">
        <f t="shared" si="6"/>
        <v>20</v>
      </c>
      <c r="K233" s="179">
        <f t="shared" si="7"/>
        <v>101</v>
      </c>
    </row>
    <row r="234" spans="1:11" ht="13.5" x14ac:dyDescent="0.2">
      <c r="A234" s="226">
        <v>228</v>
      </c>
      <c r="B234"/>
      <c r="C234"/>
      <c r="D234"/>
      <c r="E234"/>
      <c r="F234"/>
      <c r="G234"/>
      <c r="H234"/>
      <c r="I234"/>
      <c r="J234" s="191">
        <f t="shared" si="6"/>
        <v>20</v>
      </c>
      <c r="K234" s="179">
        <f t="shared" si="7"/>
        <v>102</v>
      </c>
    </row>
    <row r="235" spans="1:11" ht="13.5" x14ac:dyDescent="0.2">
      <c r="A235" s="226">
        <v>229</v>
      </c>
      <c r="B235"/>
      <c r="C235"/>
      <c r="D235"/>
      <c r="E235"/>
      <c r="F235"/>
      <c r="G235"/>
      <c r="H235"/>
      <c r="I235"/>
      <c r="J235" s="191">
        <f t="shared" si="6"/>
        <v>20</v>
      </c>
      <c r="K235" s="179">
        <f t="shared" si="7"/>
        <v>103</v>
      </c>
    </row>
    <row r="236" spans="1:11" ht="13.5" x14ac:dyDescent="0.2">
      <c r="A236" s="226">
        <v>230</v>
      </c>
      <c r="B236"/>
      <c r="C236"/>
      <c r="D236"/>
      <c r="E236"/>
      <c r="F236"/>
      <c r="G236"/>
      <c r="H236"/>
      <c r="I236"/>
      <c r="J236" s="191">
        <f t="shared" si="6"/>
        <v>20</v>
      </c>
      <c r="K236" s="179">
        <f t="shared" si="7"/>
        <v>104</v>
      </c>
    </row>
    <row r="237" spans="1:11" ht="13.5" x14ac:dyDescent="0.2">
      <c r="A237" s="226">
        <v>231</v>
      </c>
      <c r="B237"/>
      <c r="C237"/>
      <c r="D237"/>
      <c r="E237"/>
      <c r="F237"/>
      <c r="G237"/>
      <c r="H237"/>
      <c r="I237"/>
      <c r="J237" s="191">
        <f t="shared" si="6"/>
        <v>20</v>
      </c>
      <c r="K237" s="179">
        <f t="shared" si="7"/>
        <v>105</v>
      </c>
    </row>
    <row r="238" spans="1:11" ht="13.5" x14ac:dyDescent="0.2">
      <c r="A238" s="226">
        <v>232</v>
      </c>
      <c r="B238"/>
      <c r="C238"/>
      <c r="D238"/>
      <c r="E238"/>
      <c r="F238"/>
      <c r="G238"/>
      <c r="H238"/>
      <c r="I238"/>
      <c r="J238" s="191">
        <f t="shared" si="6"/>
        <v>20</v>
      </c>
      <c r="K238" s="179">
        <f t="shared" si="7"/>
        <v>106</v>
      </c>
    </row>
    <row r="239" spans="1:11" ht="13.5" x14ac:dyDescent="0.2">
      <c r="A239" s="226">
        <v>233</v>
      </c>
      <c r="B239"/>
      <c r="C239"/>
      <c r="D239"/>
      <c r="E239"/>
      <c r="F239"/>
      <c r="G239"/>
      <c r="H239"/>
      <c r="I239"/>
      <c r="J239" s="191">
        <f t="shared" si="6"/>
        <v>20</v>
      </c>
      <c r="K239" s="179">
        <f t="shared" si="7"/>
        <v>107</v>
      </c>
    </row>
    <row r="240" spans="1:11" ht="13.5" x14ac:dyDescent="0.2">
      <c r="A240" s="226">
        <v>234</v>
      </c>
      <c r="B240"/>
      <c r="C240"/>
      <c r="D240"/>
      <c r="E240"/>
      <c r="F240"/>
      <c r="G240"/>
      <c r="H240"/>
      <c r="I240"/>
      <c r="J240" s="191">
        <f t="shared" si="6"/>
        <v>20</v>
      </c>
      <c r="K240" s="179">
        <f t="shared" si="7"/>
        <v>108</v>
      </c>
    </row>
    <row r="241" spans="1:11" ht="13.5" x14ac:dyDescent="0.2">
      <c r="A241" s="226">
        <v>235</v>
      </c>
      <c r="B241"/>
      <c r="C241"/>
      <c r="D241"/>
      <c r="E241"/>
      <c r="F241"/>
      <c r="G241"/>
      <c r="H241"/>
      <c r="I241"/>
      <c r="J241" s="191">
        <f t="shared" si="6"/>
        <v>20</v>
      </c>
      <c r="K241" s="179">
        <f t="shared" si="7"/>
        <v>109</v>
      </c>
    </row>
    <row r="242" spans="1:11" ht="13.5" x14ac:dyDescent="0.2">
      <c r="A242" s="226">
        <v>236</v>
      </c>
      <c r="B242"/>
      <c r="C242"/>
      <c r="D242"/>
      <c r="E242"/>
      <c r="F242"/>
      <c r="G242"/>
      <c r="H242"/>
      <c r="I242"/>
      <c r="J242" s="191">
        <f t="shared" si="6"/>
        <v>20</v>
      </c>
      <c r="K242" s="179">
        <f t="shared" si="7"/>
        <v>110</v>
      </c>
    </row>
    <row r="243" spans="1:11" ht="13.5" x14ac:dyDescent="0.2">
      <c r="A243" s="226">
        <v>237</v>
      </c>
      <c r="B243"/>
      <c r="C243"/>
      <c r="D243"/>
      <c r="E243"/>
      <c r="F243"/>
      <c r="G243"/>
      <c r="H243"/>
      <c r="I243"/>
      <c r="J243" s="191">
        <f t="shared" si="6"/>
        <v>20</v>
      </c>
      <c r="K243" s="179">
        <f t="shared" si="7"/>
        <v>111</v>
      </c>
    </row>
    <row r="244" spans="1:11" ht="13.5" x14ac:dyDescent="0.2">
      <c r="A244" s="226">
        <v>238</v>
      </c>
      <c r="B244"/>
      <c r="C244"/>
      <c r="D244"/>
      <c r="E244"/>
      <c r="F244"/>
      <c r="G244"/>
      <c r="H244"/>
      <c r="I244"/>
      <c r="J244" s="191">
        <f t="shared" si="6"/>
        <v>20</v>
      </c>
      <c r="K244" s="179">
        <f t="shared" si="7"/>
        <v>112</v>
      </c>
    </row>
    <row r="245" spans="1:11" ht="13.5" x14ac:dyDescent="0.2">
      <c r="A245" s="226">
        <v>239</v>
      </c>
      <c r="B245"/>
      <c r="C245"/>
      <c r="D245"/>
      <c r="E245"/>
      <c r="F245"/>
      <c r="G245"/>
      <c r="H245"/>
      <c r="I245"/>
      <c r="J245" s="191">
        <f t="shared" si="6"/>
        <v>20</v>
      </c>
      <c r="K245" s="179">
        <f t="shared" si="7"/>
        <v>113</v>
      </c>
    </row>
    <row r="246" spans="1:11" ht="13.5" x14ac:dyDescent="0.2">
      <c r="A246" s="226">
        <v>240</v>
      </c>
      <c r="B246"/>
      <c r="C246"/>
      <c r="D246"/>
      <c r="E246"/>
      <c r="F246"/>
      <c r="G246"/>
      <c r="H246"/>
      <c r="I246"/>
      <c r="J246" s="191">
        <f t="shared" si="6"/>
        <v>20</v>
      </c>
      <c r="K246" s="179">
        <f t="shared" si="7"/>
        <v>114</v>
      </c>
    </row>
    <row r="247" spans="1:11" ht="13.5" x14ac:dyDescent="0.2">
      <c r="A247" s="226">
        <v>241</v>
      </c>
      <c r="B247"/>
      <c r="C247"/>
      <c r="D247"/>
      <c r="E247"/>
      <c r="F247"/>
      <c r="G247"/>
      <c r="H247"/>
      <c r="I247"/>
      <c r="J247" s="191">
        <f t="shared" si="6"/>
        <v>20</v>
      </c>
      <c r="K247" s="179">
        <f t="shared" si="7"/>
        <v>115</v>
      </c>
    </row>
    <row r="248" spans="1:11" ht="13.5" x14ac:dyDescent="0.2">
      <c r="A248" s="226">
        <v>242</v>
      </c>
      <c r="B248"/>
      <c r="C248"/>
      <c r="D248"/>
      <c r="E248"/>
      <c r="F248"/>
      <c r="G248"/>
      <c r="H248"/>
      <c r="I248"/>
      <c r="J248" s="191">
        <f t="shared" si="6"/>
        <v>20</v>
      </c>
      <c r="K248" s="179">
        <f t="shared" si="7"/>
        <v>116</v>
      </c>
    </row>
    <row r="249" spans="1:11" ht="13.5" x14ac:dyDescent="0.2">
      <c r="A249" s="226">
        <v>243</v>
      </c>
      <c r="B249"/>
      <c r="C249"/>
      <c r="D249"/>
      <c r="E249"/>
      <c r="F249"/>
      <c r="G249"/>
      <c r="H249"/>
      <c r="I249"/>
      <c r="J249" s="191">
        <f t="shared" si="6"/>
        <v>20</v>
      </c>
      <c r="K249" s="179">
        <f t="shared" si="7"/>
        <v>117</v>
      </c>
    </row>
    <row r="250" spans="1:11" ht="13.5" x14ac:dyDescent="0.2">
      <c r="A250" s="226">
        <v>244</v>
      </c>
      <c r="B250"/>
      <c r="C250"/>
      <c r="D250"/>
      <c r="E250"/>
      <c r="F250"/>
      <c r="G250"/>
      <c r="H250"/>
      <c r="I250"/>
      <c r="J250" s="191">
        <f t="shared" si="6"/>
        <v>20</v>
      </c>
      <c r="K250" s="179">
        <f t="shared" si="7"/>
        <v>118</v>
      </c>
    </row>
    <row r="251" spans="1:11" ht="13.5" x14ac:dyDescent="0.2">
      <c r="A251" s="226">
        <v>245</v>
      </c>
      <c r="B251"/>
      <c r="C251"/>
      <c r="D251"/>
      <c r="E251"/>
      <c r="F251"/>
      <c r="G251"/>
      <c r="H251"/>
      <c r="I251"/>
      <c r="J251" s="191">
        <f t="shared" si="6"/>
        <v>20</v>
      </c>
      <c r="K251" s="179">
        <f t="shared" si="7"/>
        <v>119</v>
      </c>
    </row>
    <row r="252" spans="1:11" ht="13.5" x14ac:dyDescent="0.2">
      <c r="A252" s="226">
        <v>246</v>
      </c>
      <c r="B252"/>
      <c r="C252"/>
      <c r="D252"/>
      <c r="E252"/>
      <c r="F252"/>
      <c r="G252"/>
      <c r="H252"/>
      <c r="I252"/>
      <c r="J252" s="191">
        <f t="shared" si="6"/>
        <v>20</v>
      </c>
      <c r="K252" s="179">
        <f t="shared" si="7"/>
        <v>120</v>
      </c>
    </row>
    <row r="253" spans="1:11" ht="13.5" x14ac:dyDescent="0.2">
      <c r="A253" s="226">
        <v>247</v>
      </c>
      <c r="B253"/>
      <c r="C253"/>
      <c r="D253"/>
      <c r="E253"/>
      <c r="F253"/>
      <c r="G253"/>
      <c r="H253"/>
      <c r="I253"/>
      <c r="J253" s="191">
        <f t="shared" si="6"/>
        <v>20</v>
      </c>
      <c r="K253" s="179">
        <f t="shared" si="7"/>
        <v>121</v>
      </c>
    </row>
    <row r="254" spans="1:11" ht="13.5" x14ac:dyDescent="0.2">
      <c r="A254" s="226">
        <v>248</v>
      </c>
      <c r="B254"/>
      <c r="C254"/>
      <c r="D254"/>
      <c r="E254"/>
      <c r="F254"/>
      <c r="G254"/>
      <c r="H254"/>
      <c r="I254"/>
      <c r="J254" s="191">
        <f t="shared" si="6"/>
        <v>20</v>
      </c>
      <c r="K254" s="179">
        <f t="shared" si="7"/>
        <v>122</v>
      </c>
    </row>
    <row r="255" spans="1:11" ht="13.5" x14ac:dyDescent="0.2">
      <c r="A255" s="226">
        <v>249</v>
      </c>
      <c r="B255"/>
      <c r="C255"/>
      <c r="D255"/>
      <c r="E255"/>
      <c r="F255"/>
      <c r="G255"/>
      <c r="H255"/>
      <c r="I255"/>
      <c r="J255" s="191">
        <f t="shared" si="6"/>
        <v>20</v>
      </c>
      <c r="K255" s="179">
        <f t="shared" si="7"/>
        <v>123</v>
      </c>
    </row>
    <row r="256" spans="1:11" ht="13.5" x14ac:dyDescent="0.2">
      <c r="A256" s="226">
        <v>250</v>
      </c>
      <c r="B256"/>
      <c r="C256"/>
      <c r="D256"/>
      <c r="E256"/>
      <c r="F256"/>
      <c r="G256"/>
      <c r="H256"/>
      <c r="I256"/>
      <c r="J256" s="191">
        <f t="shared" si="6"/>
        <v>20</v>
      </c>
      <c r="K256" s="179">
        <f t="shared" si="7"/>
        <v>124</v>
      </c>
    </row>
    <row r="257" spans="1:11" ht="13.5" x14ac:dyDescent="0.2">
      <c r="A257" s="226">
        <v>251</v>
      </c>
      <c r="B257"/>
      <c r="C257"/>
      <c r="D257"/>
      <c r="E257"/>
      <c r="F257"/>
      <c r="G257"/>
      <c r="H257"/>
      <c r="I257"/>
      <c r="J257" s="191">
        <f t="shared" si="6"/>
        <v>20</v>
      </c>
      <c r="K257" s="179">
        <f t="shared" si="7"/>
        <v>125</v>
      </c>
    </row>
    <row r="258" spans="1:11" ht="13.5" x14ac:dyDescent="0.2">
      <c r="A258" s="226">
        <v>252</v>
      </c>
      <c r="B258"/>
      <c r="C258"/>
      <c r="D258"/>
      <c r="E258"/>
      <c r="F258"/>
      <c r="G258"/>
      <c r="H258"/>
      <c r="I258"/>
      <c r="J258" s="191">
        <f t="shared" si="6"/>
        <v>20</v>
      </c>
      <c r="K258" s="179">
        <f t="shared" si="7"/>
        <v>126</v>
      </c>
    </row>
    <row r="259" spans="1:11" ht="13.5" x14ac:dyDescent="0.2">
      <c r="A259" s="226">
        <v>253</v>
      </c>
      <c r="B259"/>
      <c r="C259"/>
      <c r="D259"/>
      <c r="E259"/>
      <c r="F259"/>
      <c r="G259"/>
      <c r="H259"/>
      <c r="I259"/>
      <c r="J259" s="191">
        <f t="shared" si="6"/>
        <v>20</v>
      </c>
      <c r="K259" s="179">
        <f t="shared" si="7"/>
        <v>127</v>
      </c>
    </row>
    <row r="260" spans="1:11" ht="13.5" x14ac:dyDescent="0.2">
      <c r="A260" s="226">
        <v>254</v>
      </c>
      <c r="B260"/>
      <c r="C260"/>
      <c r="D260"/>
      <c r="E260"/>
      <c r="F260"/>
      <c r="G260"/>
      <c r="H260"/>
      <c r="I260"/>
      <c r="J260" s="191">
        <f t="shared" si="6"/>
        <v>20</v>
      </c>
      <c r="K260" s="179">
        <f t="shared" si="7"/>
        <v>128</v>
      </c>
    </row>
    <row r="261" spans="1:11" ht="13.5" x14ac:dyDescent="0.2">
      <c r="A261" s="226">
        <v>255</v>
      </c>
      <c r="B261"/>
      <c r="C261"/>
      <c r="D261"/>
      <c r="E261"/>
      <c r="F261"/>
      <c r="G261"/>
      <c r="H261"/>
      <c r="I261"/>
      <c r="J261" s="191">
        <f t="shared" si="6"/>
        <v>20</v>
      </c>
      <c r="K261" s="179">
        <f t="shared" si="7"/>
        <v>129</v>
      </c>
    </row>
    <row r="262" spans="1:11" ht="13.5" x14ac:dyDescent="0.2">
      <c r="A262" s="226">
        <v>256</v>
      </c>
      <c r="B262"/>
      <c r="C262"/>
      <c r="D262"/>
      <c r="E262"/>
      <c r="F262"/>
      <c r="G262"/>
      <c r="H262"/>
      <c r="I262"/>
      <c r="J262" s="191">
        <f t="shared" si="6"/>
        <v>20</v>
      </c>
      <c r="K262" s="179">
        <f t="shared" si="7"/>
        <v>130</v>
      </c>
    </row>
    <row r="263" spans="1:11" ht="13.5" x14ac:dyDescent="0.2">
      <c r="A263" s="226">
        <v>257</v>
      </c>
      <c r="B263"/>
      <c r="C263"/>
      <c r="D263"/>
      <c r="E263"/>
      <c r="F263"/>
      <c r="G263"/>
      <c r="H263"/>
      <c r="I263"/>
      <c r="J263" s="191">
        <f t="shared" si="6"/>
        <v>20</v>
      </c>
      <c r="K263" s="179">
        <f t="shared" si="7"/>
        <v>131</v>
      </c>
    </row>
    <row r="264" spans="1:11" ht="13.5" x14ac:dyDescent="0.2">
      <c r="A264" s="226">
        <v>258</v>
      </c>
      <c r="B264"/>
      <c r="C264"/>
      <c r="D264"/>
      <c r="E264"/>
      <c r="F264"/>
      <c r="G264"/>
      <c r="H264"/>
      <c r="I264"/>
      <c r="J264" s="191">
        <f t="shared" si="6"/>
        <v>20</v>
      </c>
      <c r="K264" s="179">
        <f t="shared" si="7"/>
        <v>132</v>
      </c>
    </row>
    <row r="265" spans="1:11" ht="13.5" x14ac:dyDescent="0.2">
      <c r="A265" s="226">
        <v>259</v>
      </c>
      <c r="B265"/>
      <c r="C265"/>
      <c r="D265"/>
      <c r="E265"/>
      <c r="F265"/>
      <c r="G265"/>
      <c r="H265"/>
      <c r="I265"/>
      <c r="J265" s="191">
        <f t="shared" ref="J265:J268" si="8">IF(I265=I264,J264,IF(I265=0,ROUNDDOWN(20,0),J264-K264))</f>
        <v>20</v>
      </c>
      <c r="K265" s="179">
        <f t="shared" ref="K265:K268" si="9">IF(I265&lt;I264,1,IF(I265=I264,K264+1,0))</f>
        <v>133</v>
      </c>
    </row>
    <row r="266" spans="1:11" ht="13.5" x14ac:dyDescent="0.2">
      <c r="A266" s="226">
        <v>260</v>
      </c>
      <c r="B266"/>
      <c r="C266"/>
      <c r="D266"/>
      <c r="E266"/>
      <c r="F266"/>
      <c r="G266"/>
      <c r="H266"/>
      <c r="I266"/>
      <c r="J266" s="191">
        <f t="shared" si="8"/>
        <v>20</v>
      </c>
      <c r="K266" s="179">
        <f t="shared" si="9"/>
        <v>134</v>
      </c>
    </row>
    <row r="267" spans="1:11" ht="13.5" x14ac:dyDescent="0.2">
      <c r="A267" s="226">
        <v>261</v>
      </c>
      <c r="B267"/>
      <c r="C267"/>
      <c r="D267"/>
      <c r="E267"/>
      <c r="F267"/>
      <c r="G267"/>
      <c r="H267"/>
      <c r="I267"/>
      <c r="J267" s="191">
        <f t="shared" si="8"/>
        <v>20</v>
      </c>
      <c r="K267" s="179">
        <f t="shared" si="9"/>
        <v>135</v>
      </c>
    </row>
    <row r="268" spans="1:11" ht="13.5" x14ac:dyDescent="0.2">
      <c r="A268" s="226">
        <v>262</v>
      </c>
      <c r="B268"/>
      <c r="C268"/>
      <c r="D268"/>
      <c r="E268"/>
      <c r="F268"/>
      <c r="G268"/>
      <c r="H268"/>
      <c r="I268"/>
      <c r="J268" s="191">
        <f t="shared" si="8"/>
        <v>20</v>
      </c>
      <c r="K268" s="179">
        <f t="shared" si="9"/>
        <v>136</v>
      </c>
    </row>
    <row r="269" spans="1:11" ht="13.5" x14ac:dyDescent="0.2">
      <c r="A269" s="226"/>
      <c r="B269" s="179"/>
      <c r="C269" s="179"/>
      <c r="D269" s="179"/>
      <c r="E269" s="179"/>
      <c r="F269" s="179"/>
      <c r="G269" s="179"/>
      <c r="H269" s="182"/>
      <c r="I269" s="186"/>
      <c r="J269" s="190"/>
      <c r="K269" s="179"/>
    </row>
    <row r="270" spans="1:11" ht="13.5" x14ac:dyDescent="0.2">
      <c r="A270" s="226"/>
      <c r="B270" s="179"/>
      <c r="C270" s="179"/>
      <c r="D270" s="179"/>
      <c r="E270" s="179"/>
      <c r="F270" s="179"/>
      <c r="G270" s="179"/>
      <c r="H270" s="182"/>
      <c r="I270" s="186"/>
      <c r="J270" s="190"/>
      <c r="K270" s="179"/>
    </row>
    <row r="271" spans="1:11" ht="13.5" x14ac:dyDescent="0.2">
      <c r="A271" s="226"/>
      <c r="B271" s="179"/>
      <c r="C271" s="179"/>
      <c r="D271" s="179"/>
      <c r="E271" s="179"/>
      <c r="F271" s="179"/>
      <c r="G271" s="179"/>
      <c r="H271" s="182"/>
      <c r="I271" s="186"/>
      <c r="J271" s="190"/>
      <c r="K271" s="179"/>
    </row>
  </sheetData>
  <mergeCells count="1">
    <mergeCell ref="D2:F2"/>
  </mergeCell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2:O90"/>
  <sheetViews>
    <sheetView zoomScaleNormal="100" workbookViewId="0">
      <selection activeCell="F85" sqref="F85:I90"/>
    </sheetView>
  </sheetViews>
  <sheetFormatPr defaultColWidth="9.140625" defaultRowHeight="13.5" x14ac:dyDescent="0.2"/>
  <cols>
    <col min="1" max="1" width="9.140625" style="139"/>
    <col min="2" max="2" width="11.140625" style="139" customWidth="1"/>
    <col min="3" max="3" width="18.42578125" style="139" bestFit="1" customWidth="1"/>
    <col min="4" max="4" width="9.7109375" style="139" bestFit="1" customWidth="1"/>
    <col min="5" max="5" width="17.7109375" style="139" bestFit="1" customWidth="1"/>
    <col min="6" max="6" width="7.7109375" style="139" customWidth="1"/>
    <col min="7" max="7" width="6.7109375" style="139" customWidth="1"/>
    <col min="8" max="9" width="7.42578125" style="140" customWidth="1"/>
    <col min="10" max="10" width="7.85546875" style="195" customWidth="1"/>
    <col min="11" max="11" width="9.140625" style="141"/>
    <col min="12" max="12" width="9.140625" style="142"/>
    <col min="13" max="16384" width="9.140625" style="139"/>
  </cols>
  <sheetData>
    <row r="2" spans="1:15" s="143" customFormat="1" x14ac:dyDescent="0.2">
      <c r="B2" s="143" t="s">
        <v>486</v>
      </c>
      <c r="D2" s="144" t="str">
        <f>Individuals!D3</f>
        <v>(All) NATIONALS DAY 3</v>
      </c>
      <c r="H2" s="145"/>
      <c r="I2" s="145"/>
      <c r="J2" s="196"/>
      <c r="K2" s="146"/>
      <c r="L2" s="142"/>
    </row>
    <row r="4" spans="1:15" s="69" customFormat="1" ht="40.5" x14ac:dyDescent="0.2">
      <c r="A4" s="149" t="s">
        <v>191</v>
      </c>
      <c r="B4" s="149" t="s">
        <v>1</v>
      </c>
      <c r="C4" s="149" t="s">
        <v>2</v>
      </c>
      <c r="D4" s="149" t="s">
        <v>4</v>
      </c>
      <c r="E4" s="149" t="s">
        <v>0</v>
      </c>
      <c r="F4" s="149" t="s">
        <v>198</v>
      </c>
      <c r="G4" s="149" t="s">
        <v>199</v>
      </c>
      <c r="H4" s="150" t="s">
        <v>196</v>
      </c>
      <c r="I4" s="150" t="s">
        <v>197</v>
      </c>
      <c r="J4" s="197" t="s">
        <v>200</v>
      </c>
      <c r="K4" s="151" t="s">
        <v>487</v>
      </c>
      <c r="L4" s="152" t="s">
        <v>488</v>
      </c>
    </row>
    <row r="5" spans="1:15" x14ac:dyDescent="0.2">
      <c r="A5" s="193"/>
      <c r="B5" s="193"/>
      <c r="C5" s="193"/>
      <c r="D5" s="147"/>
      <c r="E5" s="147" t="s">
        <v>42</v>
      </c>
      <c r="F5" s="194"/>
      <c r="G5" s="194">
        <v>3</v>
      </c>
      <c r="H5" s="270">
        <v>117.2</v>
      </c>
      <c r="I5" s="270">
        <v>117.2</v>
      </c>
      <c r="J5" s="198"/>
      <c r="K5" s="141">
        <f>SUBTOTAL(9,I5:I10)</f>
        <v>454.2</v>
      </c>
      <c r="L5" s="142">
        <f>IF(H5&gt;0,J5,0)+IF(H6&gt;0,J6,0)+IF(H7&gt;0,J7,0)+IF(H8&gt;0,J8,0)+IF(H9&gt;0,J9,0)+IF(H10&gt;0,J10,0)</f>
        <v>0</v>
      </c>
      <c r="M5" s="139" t="s">
        <v>489</v>
      </c>
      <c r="N5" s="139" t="s">
        <v>490</v>
      </c>
      <c r="O5" s="139" t="s">
        <v>491</v>
      </c>
    </row>
    <row r="6" spans="1:15" x14ac:dyDescent="0.2">
      <c r="A6" s="193"/>
      <c r="B6" s="193"/>
      <c r="C6" s="193"/>
      <c r="D6" s="147"/>
      <c r="E6" s="147" t="s">
        <v>42</v>
      </c>
      <c r="F6" s="194"/>
      <c r="G6" s="194">
        <v>7</v>
      </c>
      <c r="H6" s="270">
        <v>110</v>
      </c>
      <c r="I6" s="270">
        <v>110</v>
      </c>
      <c r="J6" s="198"/>
      <c r="M6" s="139" t="s">
        <v>489</v>
      </c>
      <c r="O6" s="139" t="s">
        <v>492</v>
      </c>
    </row>
    <row r="7" spans="1:15" x14ac:dyDescent="0.2">
      <c r="A7" s="193"/>
      <c r="B7" s="193"/>
      <c r="C7" s="193"/>
      <c r="D7" s="147"/>
      <c r="E7" s="147" t="s">
        <v>42</v>
      </c>
      <c r="F7" s="194"/>
      <c r="G7" s="194">
        <v>17</v>
      </c>
      <c r="H7" s="270">
        <v>108.49999999999999</v>
      </c>
      <c r="I7" s="270">
        <v>108.49999999999999</v>
      </c>
      <c r="J7" s="198"/>
      <c r="M7" s="139" t="s">
        <v>489</v>
      </c>
    </row>
    <row r="8" spans="1:15" x14ac:dyDescent="0.2">
      <c r="A8" s="193"/>
      <c r="B8" s="193"/>
      <c r="C8" s="193"/>
      <c r="D8" s="147"/>
      <c r="E8" s="147" t="s">
        <v>42</v>
      </c>
      <c r="F8" s="194">
        <v>1</v>
      </c>
      <c r="G8" s="194">
        <v>6</v>
      </c>
      <c r="H8" s="270">
        <v>56.300000000000004</v>
      </c>
      <c r="I8" s="270">
        <v>56.300000000000004</v>
      </c>
      <c r="J8" s="198"/>
      <c r="M8" s="139" t="s">
        <v>489</v>
      </c>
    </row>
    <row r="9" spans="1:15" x14ac:dyDescent="0.2">
      <c r="A9" s="193"/>
      <c r="B9" s="193"/>
      <c r="C9" s="193"/>
      <c r="D9" s="147"/>
      <c r="E9" s="147" t="s">
        <v>42</v>
      </c>
      <c r="F9" s="194"/>
      <c r="G9" s="194">
        <v>5</v>
      </c>
      <c r="H9" s="270">
        <v>32.200000000000003</v>
      </c>
      <c r="I9" s="270">
        <v>32.200000000000003</v>
      </c>
      <c r="J9" s="198"/>
      <c r="M9" s="139" t="s">
        <v>489</v>
      </c>
    </row>
    <row r="10" spans="1:15" x14ac:dyDescent="0.2">
      <c r="A10" s="193"/>
      <c r="B10" s="193"/>
      <c r="C10" s="193"/>
      <c r="D10" s="147"/>
      <c r="E10" s="147" t="s">
        <v>42</v>
      </c>
      <c r="F10" s="194">
        <v>1</v>
      </c>
      <c r="G10" s="194">
        <v>4</v>
      </c>
      <c r="H10" s="270">
        <v>30</v>
      </c>
      <c r="I10" s="270">
        <v>30</v>
      </c>
      <c r="J10" s="198"/>
      <c r="M10" s="139" t="s">
        <v>489</v>
      </c>
    </row>
    <row r="11" spans="1:15" ht="13.5" customHeight="1" x14ac:dyDescent="0.2">
      <c r="A11" s="193"/>
      <c r="B11" s="193"/>
      <c r="C11" s="193"/>
      <c r="D11" s="147"/>
      <c r="E11" s="147" t="s">
        <v>50</v>
      </c>
      <c r="F11" s="194"/>
      <c r="G11" s="194">
        <v>10</v>
      </c>
      <c r="H11" s="270">
        <v>92.2</v>
      </c>
      <c r="I11" s="270">
        <v>92.2</v>
      </c>
      <c r="J11" s="198"/>
      <c r="K11" s="141">
        <f>SUBTOTAL(9,I11:I16)</f>
        <v>258</v>
      </c>
      <c r="L11" s="142">
        <f>IF(H11&gt;0,J11,0)+IF(H12&gt;0,J12,0)+IF(H13&gt;0,J13,0)+IF(H14&gt;0,J14,0)+IF(H15&gt;0,J15,0)+IF(H16&gt;0,J16,0)</f>
        <v>0</v>
      </c>
      <c r="M11" s="139" t="s">
        <v>489</v>
      </c>
      <c r="N11" s="139" t="s">
        <v>490</v>
      </c>
    </row>
    <row r="12" spans="1:15" ht="13.5" customHeight="1" x14ac:dyDescent="0.2">
      <c r="A12" s="193"/>
      <c r="B12" s="193"/>
      <c r="C12" s="193"/>
      <c r="D12" s="147"/>
      <c r="E12" s="147" t="s">
        <v>50</v>
      </c>
      <c r="F12" s="194"/>
      <c r="G12" s="194">
        <v>6</v>
      </c>
      <c r="H12" s="270">
        <v>49</v>
      </c>
      <c r="I12" s="270">
        <v>49</v>
      </c>
      <c r="J12" s="198"/>
      <c r="M12" s="139" t="s">
        <v>489</v>
      </c>
    </row>
    <row r="13" spans="1:15" ht="13.5" customHeight="1" x14ac:dyDescent="0.2">
      <c r="A13" s="193"/>
      <c r="B13" s="193"/>
      <c r="C13" s="193"/>
      <c r="D13" s="147"/>
      <c r="E13" s="147" t="s">
        <v>50</v>
      </c>
      <c r="F13" s="194"/>
      <c r="G13" s="194">
        <v>2</v>
      </c>
      <c r="H13" s="270">
        <v>48.6</v>
      </c>
      <c r="I13" s="270">
        <v>48.6</v>
      </c>
      <c r="J13" s="198"/>
      <c r="M13" s="139" t="s">
        <v>489</v>
      </c>
    </row>
    <row r="14" spans="1:15" x14ac:dyDescent="0.2">
      <c r="A14" s="193"/>
      <c r="B14" s="193"/>
      <c r="C14" s="193"/>
      <c r="D14" s="147"/>
      <c r="E14" s="147" t="s">
        <v>50</v>
      </c>
      <c r="F14" s="194"/>
      <c r="G14" s="194">
        <v>6</v>
      </c>
      <c r="H14" s="270">
        <v>34.5</v>
      </c>
      <c r="I14" s="270">
        <v>34.5</v>
      </c>
      <c r="J14" s="198"/>
      <c r="M14" s="139" t="s">
        <v>489</v>
      </c>
    </row>
    <row r="15" spans="1:15" x14ac:dyDescent="0.2">
      <c r="A15" s="193"/>
      <c r="B15" s="193"/>
      <c r="C15" s="193"/>
      <c r="D15" s="147"/>
      <c r="E15" s="147" t="s">
        <v>50</v>
      </c>
      <c r="F15" s="194"/>
      <c r="G15" s="194">
        <v>5</v>
      </c>
      <c r="H15" s="270">
        <v>18.600000000000001</v>
      </c>
      <c r="I15" s="270">
        <v>18.600000000000001</v>
      </c>
      <c r="J15" s="198"/>
      <c r="M15" s="139" t="s">
        <v>489</v>
      </c>
    </row>
    <row r="16" spans="1:15" x14ac:dyDescent="0.2">
      <c r="A16" s="193"/>
      <c r="B16" s="193"/>
      <c r="C16" s="193"/>
      <c r="D16" s="147"/>
      <c r="E16" s="147" t="s">
        <v>50</v>
      </c>
      <c r="F16" s="194">
        <v>1</v>
      </c>
      <c r="G16" s="194">
        <v>2</v>
      </c>
      <c r="H16" s="270">
        <v>15.099999999999998</v>
      </c>
      <c r="I16" s="270">
        <v>15.099999999999998</v>
      </c>
      <c r="J16" s="198"/>
      <c r="M16" s="139" t="s">
        <v>489</v>
      </c>
    </row>
    <row r="17" spans="1:14" x14ac:dyDescent="0.2">
      <c r="A17" s="193"/>
      <c r="B17" s="193"/>
      <c r="C17" s="193"/>
      <c r="D17" s="147"/>
      <c r="E17" s="147" t="s">
        <v>39</v>
      </c>
      <c r="F17" s="194"/>
      <c r="G17" s="194">
        <v>18</v>
      </c>
      <c r="H17" s="270">
        <v>165.9</v>
      </c>
      <c r="I17" s="270">
        <v>165.9</v>
      </c>
      <c r="J17" s="198"/>
      <c r="K17" s="141">
        <f>SUBTOTAL(9,I17:I22)</f>
        <v>754.9</v>
      </c>
      <c r="L17" s="142">
        <f>IF(H17&gt;0,J17,0)+IF(H18&gt;0,J18,0)+IF(H19&gt;0,J19,0)+IF(H20&gt;0,J20,0)+IF(H21&gt;0,J21,0)+IF(H22&gt;0,J22,0)</f>
        <v>0</v>
      </c>
      <c r="M17" s="139" t="s">
        <v>489</v>
      </c>
      <c r="N17" s="139" t="s">
        <v>490</v>
      </c>
    </row>
    <row r="18" spans="1:14" x14ac:dyDescent="0.2">
      <c r="A18" s="193"/>
      <c r="B18" s="193"/>
      <c r="C18" s="193"/>
      <c r="D18" s="147"/>
      <c r="E18" s="147" t="s">
        <v>39</v>
      </c>
      <c r="F18" s="194">
        <v>1</v>
      </c>
      <c r="G18" s="194">
        <v>18</v>
      </c>
      <c r="H18" s="270">
        <v>161.20000000000002</v>
      </c>
      <c r="I18" s="270">
        <v>161.20000000000002</v>
      </c>
      <c r="J18" s="198"/>
      <c r="M18" s="139" t="s">
        <v>489</v>
      </c>
    </row>
    <row r="19" spans="1:14" x14ac:dyDescent="0.2">
      <c r="A19" s="193"/>
      <c r="B19" s="193"/>
      <c r="C19" s="193"/>
      <c r="D19" s="147"/>
      <c r="E19" s="147" t="s">
        <v>39</v>
      </c>
      <c r="F19" s="194"/>
      <c r="G19" s="194">
        <v>15</v>
      </c>
      <c r="H19" s="270">
        <v>155.20000000000002</v>
      </c>
      <c r="I19" s="270">
        <v>155.20000000000002</v>
      </c>
      <c r="J19" s="198"/>
      <c r="M19" s="139" t="s">
        <v>489</v>
      </c>
    </row>
    <row r="20" spans="1:14" x14ac:dyDescent="0.2">
      <c r="A20" s="193"/>
      <c r="B20" s="193"/>
      <c r="C20" s="193"/>
      <c r="D20" s="147"/>
      <c r="E20" s="147" t="s">
        <v>39</v>
      </c>
      <c r="F20" s="194"/>
      <c r="G20" s="194">
        <v>20</v>
      </c>
      <c r="H20" s="270">
        <v>150.19999999999999</v>
      </c>
      <c r="I20" s="270">
        <v>150.19999999999999</v>
      </c>
      <c r="J20" s="198"/>
      <c r="M20" s="139" t="s">
        <v>489</v>
      </c>
    </row>
    <row r="21" spans="1:14" x14ac:dyDescent="0.2">
      <c r="A21" s="193"/>
      <c r="B21" s="193"/>
      <c r="C21" s="193"/>
      <c r="D21" s="147"/>
      <c r="E21" s="147" t="s">
        <v>39</v>
      </c>
      <c r="F21" s="194"/>
      <c r="G21" s="194">
        <v>12</v>
      </c>
      <c r="H21" s="270">
        <v>62.8</v>
      </c>
      <c r="I21" s="270">
        <v>62.8</v>
      </c>
      <c r="J21" s="198"/>
      <c r="M21" s="139" t="s">
        <v>489</v>
      </c>
    </row>
    <row r="22" spans="1:14" x14ac:dyDescent="0.2">
      <c r="A22" s="193"/>
      <c r="B22" s="193"/>
      <c r="C22" s="193"/>
      <c r="D22" s="147"/>
      <c r="E22" s="147" t="s">
        <v>39</v>
      </c>
      <c r="F22" s="194"/>
      <c r="G22" s="194">
        <v>4</v>
      </c>
      <c r="H22" s="270">
        <v>59.599999999999994</v>
      </c>
      <c r="I22" s="270">
        <v>59.599999999999994</v>
      </c>
      <c r="J22" s="198"/>
      <c r="M22" s="139" t="s">
        <v>489</v>
      </c>
    </row>
    <row r="23" spans="1:14" x14ac:dyDescent="0.2">
      <c r="A23" s="193"/>
      <c r="B23" s="193"/>
      <c r="C23" s="193"/>
      <c r="D23" s="147"/>
      <c r="E23" s="147" t="s">
        <v>44</v>
      </c>
      <c r="F23" s="194"/>
      <c r="G23" s="194">
        <v>10</v>
      </c>
      <c r="H23" s="270">
        <v>97</v>
      </c>
      <c r="I23" s="270">
        <v>97</v>
      </c>
      <c r="J23" s="198"/>
      <c r="K23" s="141">
        <f>IF(H23&gt;0,H23,0)+IF(H24&gt;0,H24,0)+IF(H25&gt;0,H25,0)+IF(H26&gt;0,H26,0)+IF(H27&gt;0,H27,0)+IF(H28&gt;0,H28,0)</f>
        <v>425.59999999999997</v>
      </c>
      <c r="L23" s="142">
        <f>IF(H23&gt;0,J23,0)+IF(H24&gt;0,J24,0)+IF(H25&gt;0,J25,0)+IF(H26&gt;0,J26,0)+IF(H27&gt;0,J27,0)+IF(H28&gt;0,J28,0)</f>
        <v>0</v>
      </c>
      <c r="M23" s="139" t="s">
        <v>489</v>
      </c>
      <c r="N23" s="139" t="s">
        <v>490</v>
      </c>
    </row>
    <row r="24" spans="1:14" x14ac:dyDescent="0.2">
      <c r="A24" s="193"/>
      <c r="B24" s="193"/>
      <c r="C24" s="193"/>
      <c r="D24" s="147"/>
      <c r="E24" s="147" t="s">
        <v>44</v>
      </c>
      <c r="F24" s="194"/>
      <c r="G24" s="194">
        <v>13</v>
      </c>
      <c r="H24" s="270">
        <v>93.899999999999991</v>
      </c>
      <c r="I24" s="270">
        <v>93.899999999999991</v>
      </c>
      <c r="J24" s="198"/>
      <c r="M24" s="139" t="s">
        <v>489</v>
      </c>
    </row>
    <row r="25" spans="1:14" x14ac:dyDescent="0.2">
      <c r="A25" s="193"/>
      <c r="B25" s="193"/>
      <c r="C25" s="193"/>
      <c r="D25" s="147"/>
      <c r="E25" s="147" t="s">
        <v>44</v>
      </c>
      <c r="F25" s="194"/>
      <c r="G25" s="194">
        <v>7</v>
      </c>
      <c r="H25" s="270">
        <v>67.300000000000011</v>
      </c>
      <c r="I25" s="270">
        <v>67.300000000000011</v>
      </c>
      <c r="J25" s="198"/>
      <c r="M25" s="139" t="s">
        <v>489</v>
      </c>
    </row>
    <row r="26" spans="1:14" x14ac:dyDescent="0.2">
      <c r="A26" s="193"/>
      <c r="B26" s="193"/>
      <c r="C26" s="193"/>
      <c r="D26" s="147"/>
      <c r="E26" s="147" t="s">
        <v>44</v>
      </c>
      <c r="F26" s="194"/>
      <c r="G26" s="194">
        <v>9</v>
      </c>
      <c r="H26" s="270">
        <v>65.500000000000014</v>
      </c>
      <c r="I26" s="270">
        <v>65.500000000000014</v>
      </c>
      <c r="J26" s="198"/>
      <c r="M26" s="139" t="s">
        <v>489</v>
      </c>
    </row>
    <row r="27" spans="1:14" x14ac:dyDescent="0.2">
      <c r="A27" s="193"/>
      <c r="B27" s="193"/>
      <c r="C27" s="193"/>
      <c r="D27" s="147"/>
      <c r="E27" s="147" t="s">
        <v>44</v>
      </c>
      <c r="F27" s="194"/>
      <c r="G27" s="194">
        <v>8</v>
      </c>
      <c r="H27" s="270">
        <v>52.5</v>
      </c>
      <c r="I27" s="270">
        <v>52.5</v>
      </c>
      <c r="J27" s="198"/>
      <c r="M27" s="139" t="s">
        <v>489</v>
      </c>
    </row>
    <row r="28" spans="1:14" x14ac:dyDescent="0.2">
      <c r="A28" s="193"/>
      <c r="B28" s="193"/>
      <c r="C28" s="193"/>
      <c r="D28" s="147"/>
      <c r="E28" s="147" t="s">
        <v>44</v>
      </c>
      <c r="F28" s="194"/>
      <c r="G28" s="194">
        <v>10</v>
      </c>
      <c r="H28" s="270">
        <v>49.4</v>
      </c>
      <c r="I28" s="270">
        <v>49.4</v>
      </c>
      <c r="J28" s="198"/>
      <c r="M28" s="139" t="s">
        <v>489</v>
      </c>
    </row>
    <row r="29" spans="1:14" x14ac:dyDescent="0.2">
      <c r="A29" s="193"/>
      <c r="B29" s="193"/>
      <c r="C29" s="193"/>
      <c r="D29" s="147"/>
      <c r="E29" s="147" t="s">
        <v>40</v>
      </c>
      <c r="F29" s="194">
        <v>1</v>
      </c>
      <c r="G29" s="194">
        <v>15</v>
      </c>
      <c r="H29" s="270">
        <v>158.10000000000002</v>
      </c>
      <c r="I29" s="270">
        <v>158.10000000000002</v>
      </c>
      <c r="J29" s="198"/>
      <c r="K29" s="141">
        <f>IF(H29&gt;0,H29,0)+IF(H30&gt;0,H30,0)+IF(H31&gt;0,H31,0)+IF(H32&gt;0,H32,0)+IF(H33&gt;0,H33,0)+IF(H34&gt;0,H34,0)</f>
        <v>489.1</v>
      </c>
      <c r="L29" s="142">
        <f>IF(H29&gt;0,J29,0)+IF(H30&gt;0,J30,0)+IF(H31&gt;0,J31,0)+IF(H32&gt;0,J32,0)+IF(H33&gt;0,J33,0)+IF(H34&gt;0,J34,0)</f>
        <v>0</v>
      </c>
      <c r="M29" s="139" t="s">
        <v>489</v>
      </c>
      <c r="N29" s="139" t="s">
        <v>490</v>
      </c>
    </row>
    <row r="30" spans="1:14" x14ac:dyDescent="0.2">
      <c r="A30" s="193"/>
      <c r="B30" s="193"/>
      <c r="C30" s="193"/>
      <c r="D30" s="147"/>
      <c r="E30" s="147" t="s">
        <v>40</v>
      </c>
      <c r="F30" s="194"/>
      <c r="G30" s="194">
        <v>11</v>
      </c>
      <c r="H30" s="270">
        <v>88.6</v>
      </c>
      <c r="I30" s="270">
        <v>88.6</v>
      </c>
      <c r="J30" s="198"/>
      <c r="M30" s="139" t="s">
        <v>489</v>
      </c>
    </row>
    <row r="31" spans="1:14" x14ac:dyDescent="0.2">
      <c r="A31" s="193"/>
      <c r="B31" s="193"/>
      <c r="C31" s="193"/>
      <c r="D31" s="147"/>
      <c r="E31" s="147" t="s">
        <v>40</v>
      </c>
      <c r="F31" s="194"/>
      <c r="G31" s="194">
        <v>12</v>
      </c>
      <c r="H31" s="270">
        <v>72.399999999999991</v>
      </c>
      <c r="I31" s="270">
        <v>72.399999999999991</v>
      </c>
      <c r="J31" s="198"/>
      <c r="M31" s="139" t="s">
        <v>489</v>
      </c>
    </row>
    <row r="32" spans="1:14" x14ac:dyDescent="0.2">
      <c r="A32" s="193"/>
      <c r="B32" s="193"/>
      <c r="C32" s="193"/>
      <c r="D32" s="147"/>
      <c r="E32" s="147" t="s">
        <v>40</v>
      </c>
      <c r="F32" s="194"/>
      <c r="G32" s="194">
        <v>7</v>
      </c>
      <c r="H32" s="270">
        <v>66.8</v>
      </c>
      <c r="I32" s="270">
        <v>66.8</v>
      </c>
      <c r="J32" s="198"/>
      <c r="M32" s="139" t="s">
        <v>489</v>
      </c>
    </row>
    <row r="33" spans="1:14" x14ac:dyDescent="0.2">
      <c r="A33" s="193"/>
      <c r="B33" s="193"/>
      <c r="C33" s="193"/>
      <c r="D33" s="147"/>
      <c r="E33" s="147" t="s">
        <v>40</v>
      </c>
      <c r="F33" s="194"/>
      <c r="G33" s="194">
        <v>8</v>
      </c>
      <c r="H33" s="270">
        <v>61.999999999999993</v>
      </c>
      <c r="I33" s="270">
        <v>61.999999999999993</v>
      </c>
      <c r="J33" s="198"/>
      <c r="M33" s="139" t="s">
        <v>489</v>
      </c>
    </row>
    <row r="34" spans="1:14" x14ac:dyDescent="0.2">
      <c r="A34" s="193"/>
      <c r="B34" s="193"/>
      <c r="C34" s="193"/>
      <c r="D34" s="147"/>
      <c r="E34" s="147" t="s">
        <v>40</v>
      </c>
      <c r="F34" s="194"/>
      <c r="G34" s="194">
        <v>6</v>
      </c>
      <c r="H34" s="270">
        <v>41.199999999999996</v>
      </c>
      <c r="I34" s="270">
        <v>41.199999999999996</v>
      </c>
      <c r="J34" s="198"/>
      <c r="M34" s="139" t="s">
        <v>489</v>
      </c>
    </row>
    <row r="35" spans="1:14" x14ac:dyDescent="0.2">
      <c r="A35" s="193"/>
      <c r="B35" s="193"/>
      <c r="C35" s="193"/>
      <c r="D35" s="147"/>
      <c r="E35" s="147" t="s">
        <v>47</v>
      </c>
      <c r="F35" s="194"/>
      <c r="G35" s="194">
        <v>17</v>
      </c>
      <c r="H35" s="270">
        <v>182.4</v>
      </c>
      <c r="I35" s="270">
        <v>182.4</v>
      </c>
      <c r="J35" s="198"/>
      <c r="K35" s="141">
        <f>IF(H35&gt;0,H35,0)+IF(H36&gt;0,H36,0)+IF(H37&gt;0,H37,0)+IF(H38&gt;0,H38,0)+IF(H39&gt;0,H39,0)+IF(H40&gt;0,H40,0)</f>
        <v>479.2</v>
      </c>
      <c r="L35" s="142">
        <f>IF(H35&gt;0,J35,0)+IF(H36&gt;0,J36,0)+IF(H37&gt;0,J37,0)+IF(H38&gt;0,J38,0)+IF(H39&gt;0,J39,0)+IF(H40&gt;0,J40,0)</f>
        <v>0</v>
      </c>
      <c r="M35" s="139" t="s">
        <v>489</v>
      </c>
      <c r="N35" s="139" t="s">
        <v>490</v>
      </c>
    </row>
    <row r="36" spans="1:14" x14ac:dyDescent="0.2">
      <c r="A36" s="193"/>
      <c r="B36" s="193"/>
      <c r="C36" s="193"/>
      <c r="D36" s="147"/>
      <c r="E36" s="147" t="s">
        <v>47</v>
      </c>
      <c r="F36" s="194"/>
      <c r="G36" s="194">
        <v>7</v>
      </c>
      <c r="H36" s="270">
        <v>87.2</v>
      </c>
      <c r="I36" s="270">
        <v>87.2</v>
      </c>
      <c r="J36" s="198"/>
      <c r="M36" s="139" t="s">
        <v>489</v>
      </c>
    </row>
    <row r="37" spans="1:14" x14ac:dyDescent="0.2">
      <c r="A37" s="193"/>
      <c r="B37" s="193"/>
      <c r="C37" s="193"/>
      <c r="D37" s="147"/>
      <c r="E37" s="147" t="s">
        <v>47</v>
      </c>
      <c r="F37" s="194"/>
      <c r="G37" s="194">
        <v>6</v>
      </c>
      <c r="H37" s="270">
        <v>71.400000000000006</v>
      </c>
      <c r="I37" s="270">
        <v>71.400000000000006</v>
      </c>
      <c r="J37" s="198"/>
      <c r="M37" s="139" t="s">
        <v>489</v>
      </c>
    </row>
    <row r="38" spans="1:14" x14ac:dyDescent="0.2">
      <c r="A38" s="193"/>
      <c r="B38" s="193"/>
      <c r="C38" s="193"/>
      <c r="D38" s="147"/>
      <c r="E38" s="147" t="s">
        <v>47</v>
      </c>
      <c r="F38" s="194"/>
      <c r="G38" s="194">
        <v>6</v>
      </c>
      <c r="H38" s="270">
        <v>63.5</v>
      </c>
      <c r="I38" s="270">
        <v>63.5</v>
      </c>
      <c r="J38" s="198"/>
      <c r="M38" s="139" t="s">
        <v>489</v>
      </c>
    </row>
    <row r="39" spans="1:14" x14ac:dyDescent="0.2">
      <c r="A39" s="193"/>
      <c r="B39" s="193"/>
      <c r="C39" s="193"/>
      <c r="D39" s="147"/>
      <c r="E39" s="147" t="s">
        <v>47</v>
      </c>
      <c r="F39" s="194"/>
      <c r="G39" s="194">
        <v>6</v>
      </c>
      <c r="H39" s="270">
        <v>41.4</v>
      </c>
      <c r="I39" s="270">
        <v>41.4</v>
      </c>
      <c r="J39" s="198"/>
      <c r="M39" s="139" t="s">
        <v>489</v>
      </c>
    </row>
    <row r="40" spans="1:14" x14ac:dyDescent="0.2">
      <c r="A40" s="193"/>
      <c r="B40" s="193"/>
      <c r="C40" s="193"/>
      <c r="D40" s="147"/>
      <c r="E40" s="147" t="s">
        <v>47</v>
      </c>
      <c r="F40" s="194"/>
      <c r="G40" s="194">
        <v>2</v>
      </c>
      <c r="H40" s="270">
        <v>33.299999999999997</v>
      </c>
      <c r="I40" s="270">
        <v>33.299999999999997</v>
      </c>
      <c r="J40" s="198"/>
      <c r="M40" s="139" t="s">
        <v>489</v>
      </c>
    </row>
    <row r="41" spans="1:14" x14ac:dyDescent="0.2">
      <c r="A41" s="193"/>
      <c r="B41" s="193"/>
      <c r="C41" s="193"/>
      <c r="D41" s="147"/>
      <c r="E41" s="147" t="s">
        <v>38</v>
      </c>
      <c r="F41" s="194"/>
      <c r="G41" s="194">
        <v>13</v>
      </c>
      <c r="H41" s="270">
        <v>174.10000000000002</v>
      </c>
      <c r="I41" s="270">
        <v>174.10000000000002</v>
      </c>
      <c r="J41" s="198"/>
      <c r="K41" s="141">
        <f>IF(H41&gt;0,H41,0)+IF(H42&gt;0,H42,0)+IF(H43&gt;0,H43,0)+IF(H44&gt;0,H44,0)+IF(H45&gt;0,H45,0)+IF(H46&gt;0,H46,0)</f>
        <v>655</v>
      </c>
      <c r="L41" s="142">
        <f>IF(H41&gt;0,J41,0)+IF(H42&gt;0,J42,0)+IF(H43&gt;0,J43,0)+IF(H44&gt;0,J44,0)+IF(H45&gt;0,J45,0)+IF(H46&gt;0,J46,0)</f>
        <v>0</v>
      </c>
      <c r="M41" s="139" t="s">
        <v>489</v>
      </c>
      <c r="N41" s="139" t="s">
        <v>490</v>
      </c>
    </row>
    <row r="42" spans="1:14" x14ac:dyDescent="0.2">
      <c r="A42" s="193"/>
      <c r="B42" s="193"/>
      <c r="C42" s="193"/>
      <c r="D42" s="147"/>
      <c r="E42" s="147" t="s">
        <v>38</v>
      </c>
      <c r="F42" s="194"/>
      <c r="G42" s="194">
        <v>13</v>
      </c>
      <c r="H42" s="270">
        <v>129.29999999999998</v>
      </c>
      <c r="I42" s="270">
        <v>129.29999999999998</v>
      </c>
      <c r="J42" s="198"/>
      <c r="M42" s="139" t="s">
        <v>489</v>
      </c>
    </row>
    <row r="43" spans="1:14" x14ac:dyDescent="0.2">
      <c r="A43" s="193"/>
      <c r="B43" s="193"/>
      <c r="C43" s="193"/>
      <c r="D43" s="147"/>
      <c r="E43" s="147" t="s">
        <v>38</v>
      </c>
      <c r="F43" s="194"/>
      <c r="G43" s="194">
        <v>15</v>
      </c>
      <c r="H43" s="270">
        <v>123.39999999999999</v>
      </c>
      <c r="I43" s="270">
        <v>123.39999999999999</v>
      </c>
      <c r="J43" s="198"/>
      <c r="M43" s="139" t="s">
        <v>489</v>
      </c>
    </row>
    <row r="44" spans="1:14" x14ac:dyDescent="0.2">
      <c r="A44" s="193"/>
      <c r="B44" s="193"/>
      <c r="C44" s="193"/>
      <c r="D44" s="148"/>
      <c r="E44" s="148" t="s">
        <v>38</v>
      </c>
      <c r="F44" s="194">
        <v>1</v>
      </c>
      <c r="G44" s="194">
        <v>11</v>
      </c>
      <c r="H44" s="270">
        <v>92.899999999999977</v>
      </c>
      <c r="I44" s="270">
        <v>92.899999999999977</v>
      </c>
      <c r="J44" s="199"/>
      <c r="M44" s="139" t="s">
        <v>489</v>
      </c>
    </row>
    <row r="45" spans="1:14" x14ac:dyDescent="0.2">
      <c r="A45" s="193"/>
      <c r="B45" s="193"/>
      <c r="C45" s="193"/>
      <c r="D45" s="148"/>
      <c r="E45" s="148" t="s">
        <v>38</v>
      </c>
      <c r="F45" s="194"/>
      <c r="G45" s="194">
        <v>11</v>
      </c>
      <c r="H45" s="270">
        <v>81.599999999999994</v>
      </c>
      <c r="I45" s="270">
        <v>81.599999999999994</v>
      </c>
      <c r="J45" s="198"/>
      <c r="M45" s="139" t="s">
        <v>489</v>
      </c>
    </row>
    <row r="46" spans="1:14" x14ac:dyDescent="0.2">
      <c r="A46" s="193"/>
      <c r="B46" s="193"/>
      <c r="C46" s="193"/>
      <c r="D46" s="148"/>
      <c r="E46" s="148" t="s">
        <v>38</v>
      </c>
      <c r="F46" s="194">
        <v>3</v>
      </c>
      <c r="G46" s="194">
        <v>6</v>
      </c>
      <c r="H46" s="270">
        <v>53.7</v>
      </c>
      <c r="I46" s="270">
        <v>53.7</v>
      </c>
      <c r="J46" s="198"/>
      <c r="M46" s="139" t="s">
        <v>489</v>
      </c>
    </row>
    <row r="47" spans="1:14" x14ac:dyDescent="0.2">
      <c r="A47" s="193"/>
      <c r="B47" s="193"/>
      <c r="C47" s="193"/>
      <c r="D47" s="147"/>
      <c r="E47" s="147" t="s">
        <v>49</v>
      </c>
      <c r="F47" s="194"/>
      <c r="G47" s="194">
        <v>7</v>
      </c>
      <c r="H47" s="270">
        <v>84.999999999999986</v>
      </c>
      <c r="I47" s="270">
        <v>84.999999999999986</v>
      </c>
      <c r="J47" s="198"/>
      <c r="K47" s="141">
        <f>IF(H47&gt;0,H47,0)+IF(H48&gt;0,H48,0)+IF(H49&gt;0,H49,0)+IF(H50&gt;0,H50,0)+IF(H51&gt;0,H51,0)+IF(H52&gt;0,H52,0)</f>
        <v>323.49999999999994</v>
      </c>
      <c r="L47" s="142">
        <f>IF(H47&gt;0,J47,0)+IF(H48&gt;0,J48,0)+IF(H49&gt;0,J49,0)+IF(H50&gt;0,J50,0)+IF(H51&gt;0,J51,0)+IF(H52&gt;0,J52,0)</f>
        <v>0</v>
      </c>
      <c r="M47" s="139" t="s">
        <v>489</v>
      </c>
      <c r="N47" s="139" t="s">
        <v>490</v>
      </c>
    </row>
    <row r="48" spans="1:14" x14ac:dyDescent="0.2">
      <c r="A48" s="193"/>
      <c r="B48" s="193"/>
      <c r="C48" s="193"/>
      <c r="D48" s="147"/>
      <c r="E48" s="147" t="s">
        <v>49</v>
      </c>
      <c r="F48" s="194"/>
      <c r="G48" s="194">
        <v>6</v>
      </c>
      <c r="H48" s="270">
        <v>62.4</v>
      </c>
      <c r="I48" s="270">
        <v>62.4</v>
      </c>
      <c r="J48" s="198"/>
      <c r="M48" s="139" t="s">
        <v>489</v>
      </c>
    </row>
    <row r="49" spans="1:14" x14ac:dyDescent="0.2">
      <c r="A49" s="193"/>
      <c r="B49" s="193"/>
      <c r="C49" s="193"/>
      <c r="D49" s="147"/>
      <c r="E49" s="147" t="s">
        <v>49</v>
      </c>
      <c r="F49" s="194"/>
      <c r="G49" s="194">
        <v>8</v>
      </c>
      <c r="H49" s="270">
        <v>57.5</v>
      </c>
      <c r="I49" s="270">
        <v>57.5</v>
      </c>
      <c r="J49" s="198"/>
      <c r="M49" s="139" t="s">
        <v>489</v>
      </c>
    </row>
    <row r="50" spans="1:14" x14ac:dyDescent="0.2">
      <c r="A50" s="193"/>
      <c r="B50" s="193"/>
      <c r="C50" s="193"/>
      <c r="D50" s="147"/>
      <c r="E50" s="147" t="s">
        <v>49</v>
      </c>
      <c r="F50" s="194"/>
      <c r="G50" s="194">
        <v>7</v>
      </c>
      <c r="H50" s="270">
        <v>41.699999999999996</v>
      </c>
      <c r="I50" s="270">
        <v>41.699999999999996</v>
      </c>
      <c r="J50" s="198"/>
      <c r="M50" s="139" t="s">
        <v>489</v>
      </c>
    </row>
    <row r="51" spans="1:14" x14ac:dyDescent="0.2">
      <c r="A51" s="193"/>
      <c r="B51" s="193"/>
      <c r="C51" s="193"/>
      <c r="D51" s="147"/>
      <c r="E51" s="147" t="s">
        <v>49</v>
      </c>
      <c r="F51" s="194"/>
      <c r="G51" s="194">
        <v>6</v>
      </c>
      <c r="H51" s="270">
        <v>39.399999999999991</v>
      </c>
      <c r="I51" s="270">
        <v>39.399999999999991</v>
      </c>
      <c r="J51" s="198"/>
      <c r="M51" s="139" t="s">
        <v>489</v>
      </c>
    </row>
    <row r="52" spans="1:14" x14ac:dyDescent="0.2">
      <c r="A52" s="193"/>
      <c r="B52" s="193"/>
      <c r="C52" s="193"/>
      <c r="D52" s="147"/>
      <c r="E52" s="147" t="s">
        <v>49</v>
      </c>
      <c r="F52" s="194"/>
      <c r="G52" s="194">
        <v>4</v>
      </c>
      <c r="H52" s="270">
        <v>37.5</v>
      </c>
      <c r="I52" s="270">
        <v>37.5</v>
      </c>
      <c r="J52" s="198"/>
      <c r="M52" s="139" t="s">
        <v>489</v>
      </c>
    </row>
    <row r="53" spans="1:14" x14ac:dyDescent="0.2">
      <c r="A53" s="193"/>
      <c r="B53" s="193"/>
      <c r="C53" s="193"/>
      <c r="D53" s="147"/>
      <c r="E53" s="147" t="s">
        <v>37</v>
      </c>
      <c r="F53" s="194">
        <v>1</v>
      </c>
      <c r="G53" s="194">
        <v>10</v>
      </c>
      <c r="H53" s="270">
        <v>151.19999999999999</v>
      </c>
      <c r="I53" s="270">
        <v>151.19999999999999</v>
      </c>
      <c r="J53" s="198"/>
      <c r="K53" s="141">
        <f>IF(H53&gt;0,H53,0)+IF(H54&gt;0,H54,0)+IF(H55&gt;0,H55,0)+IF(H56&gt;0,H56,0)+IF(H57&gt;0,H57,0)+IF(H58&gt;0,H58,0)</f>
        <v>722.80000000000007</v>
      </c>
      <c r="L53" s="142">
        <f>IF(H53&gt;0,J53,0)+IF(H54&gt;0,J54,0)+IF(H55&gt;0,J55,0)+IF(H56&gt;0,J56,0)+IF(H57&gt;0,J57,0)+IF(H58&gt;0,J58,0)</f>
        <v>0</v>
      </c>
      <c r="M53" s="139" t="s">
        <v>489</v>
      </c>
      <c r="N53" s="139" t="s">
        <v>490</v>
      </c>
    </row>
    <row r="54" spans="1:14" x14ac:dyDescent="0.2">
      <c r="A54" s="193"/>
      <c r="B54" s="193"/>
      <c r="C54" s="193"/>
      <c r="D54" s="147"/>
      <c r="E54" s="147" t="s">
        <v>37</v>
      </c>
      <c r="F54" s="194">
        <v>1</v>
      </c>
      <c r="G54" s="194">
        <v>14</v>
      </c>
      <c r="H54" s="270">
        <v>136.70000000000002</v>
      </c>
      <c r="I54" s="270">
        <v>136.70000000000002</v>
      </c>
      <c r="J54" s="198"/>
      <c r="M54" s="139" t="s">
        <v>489</v>
      </c>
    </row>
    <row r="55" spans="1:14" x14ac:dyDescent="0.2">
      <c r="A55" s="193"/>
      <c r="B55" s="193"/>
      <c r="C55" s="193"/>
      <c r="D55" s="147"/>
      <c r="E55" s="147" t="s">
        <v>37</v>
      </c>
      <c r="F55" s="194"/>
      <c r="G55" s="194">
        <v>12</v>
      </c>
      <c r="H55" s="270">
        <v>127.30000000000001</v>
      </c>
      <c r="I55" s="270">
        <v>127.30000000000001</v>
      </c>
      <c r="J55" s="198"/>
      <c r="M55" s="139" t="s">
        <v>489</v>
      </c>
    </row>
    <row r="56" spans="1:14" x14ac:dyDescent="0.2">
      <c r="A56" s="193"/>
      <c r="B56" s="193"/>
      <c r="C56" s="193"/>
      <c r="D56" s="147"/>
      <c r="E56" s="147" t="s">
        <v>37</v>
      </c>
      <c r="F56" s="194">
        <v>1</v>
      </c>
      <c r="G56" s="194">
        <v>7</v>
      </c>
      <c r="H56" s="270">
        <v>120.50000000000001</v>
      </c>
      <c r="I56" s="270">
        <v>120.50000000000001</v>
      </c>
      <c r="J56" s="198"/>
      <c r="M56" s="139" t="s">
        <v>489</v>
      </c>
    </row>
    <row r="57" spans="1:14" x14ac:dyDescent="0.2">
      <c r="A57" s="193"/>
      <c r="B57" s="193"/>
      <c r="C57" s="193"/>
      <c r="D57" s="147"/>
      <c r="E57" s="147" t="s">
        <v>37</v>
      </c>
      <c r="F57" s="194"/>
      <c r="G57" s="194">
        <v>14</v>
      </c>
      <c r="H57" s="270">
        <v>96.499999999999986</v>
      </c>
      <c r="I57" s="270">
        <v>96.499999999999986</v>
      </c>
      <c r="J57" s="198"/>
      <c r="M57" s="139" t="s">
        <v>489</v>
      </c>
    </row>
    <row r="58" spans="1:14" x14ac:dyDescent="0.2">
      <c r="A58" s="193"/>
      <c r="B58" s="193"/>
      <c r="C58" s="193"/>
      <c r="D58" s="147"/>
      <c r="E58" s="147" t="s">
        <v>37</v>
      </c>
      <c r="F58" s="194"/>
      <c r="G58" s="194">
        <v>9</v>
      </c>
      <c r="H58" s="270">
        <v>90.6</v>
      </c>
      <c r="I58" s="270">
        <v>90.6</v>
      </c>
      <c r="J58" s="198"/>
      <c r="M58" s="139" t="s">
        <v>489</v>
      </c>
    </row>
    <row r="59" spans="1:14" x14ac:dyDescent="0.2">
      <c r="A59" s="193"/>
      <c r="B59" s="193"/>
      <c r="C59" s="193"/>
      <c r="D59" s="147"/>
      <c r="E59" s="147" t="s">
        <v>443</v>
      </c>
      <c r="F59" s="194"/>
      <c r="G59" s="194">
        <v>14</v>
      </c>
      <c r="H59" s="270">
        <v>133.19999999999999</v>
      </c>
      <c r="I59" s="270">
        <v>133.19999999999999</v>
      </c>
      <c r="J59" s="198"/>
      <c r="K59" s="141">
        <f>IF(H59&gt;0,H59,0)+IF(H60&gt;0,H60,0)+IF(H61&gt;0,H61,0)+IF(H62&gt;0,H62,0)+IF(H63&gt;0,H63,0)+IF(H64&gt;0,H64,0)</f>
        <v>421.29999999999995</v>
      </c>
      <c r="L59" s="142">
        <f>IF(H59&gt;0,J59,0)+IF(H60&gt;0,J60,0)+IF(H61&gt;0,J61,0)+IF(H62&gt;0,J62,0)+IF(H63&gt;0,J63,0)+IF(H64&gt;0,J64,0)</f>
        <v>0</v>
      </c>
      <c r="M59" s="139" t="s">
        <v>489</v>
      </c>
      <c r="N59" s="139" t="s">
        <v>490</v>
      </c>
    </row>
    <row r="60" spans="1:14" x14ac:dyDescent="0.2">
      <c r="A60" s="193"/>
      <c r="B60" s="193"/>
      <c r="C60" s="193"/>
      <c r="D60" s="147"/>
      <c r="E60" s="147" t="s">
        <v>443</v>
      </c>
      <c r="F60" s="194"/>
      <c r="G60" s="194">
        <v>19</v>
      </c>
      <c r="H60" s="270">
        <v>131.99999999999997</v>
      </c>
      <c r="I60" s="270">
        <v>131.99999999999997</v>
      </c>
      <c r="J60" s="198"/>
      <c r="M60" s="139" t="s">
        <v>489</v>
      </c>
    </row>
    <row r="61" spans="1:14" x14ac:dyDescent="0.2">
      <c r="A61" s="193"/>
      <c r="B61" s="193"/>
      <c r="C61" s="193"/>
      <c r="D61" s="147"/>
      <c r="E61" s="147" t="s">
        <v>443</v>
      </c>
      <c r="F61" s="194">
        <v>1</v>
      </c>
      <c r="G61" s="194">
        <v>7</v>
      </c>
      <c r="H61" s="270">
        <v>91</v>
      </c>
      <c r="I61" s="270">
        <v>91</v>
      </c>
      <c r="J61" s="198"/>
      <c r="M61" s="139" t="s">
        <v>489</v>
      </c>
    </row>
    <row r="62" spans="1:14" x14ac:dyDescent="0.2">
      <c r="A62" s="193"/>
      <c r="B62" s="193"/>
      <c r="C62" s="193"/>
      <c r="D62" s="147"/>
      <c r="E62" s="147" t="s">
        <v>443</v>
      </c>
      <c r="F62" s="194"/>
      <c r="G62" s="194">
        <v>3</v>
      </c>
      <c r="H62" s="270">
        <v>30.3</v>
      </c>
      <c r="I62" s="270">
        <v>30.3</v>
      </c>
      <c r="J62" s="198"/>
      <c r="M62" s="139" t="s">
        <v>489</v>
      </c>
    </row>
    <row r="63" spans="1:14" x14ac:dyDescent="0.2">
      <c r="A63" s="193"/>
      <c r="B63" s="193"/>
      <c r="C63" s="193"/>
      <c r="D63" s="147"/>
      <c r="E63" s="147" t="s">
        <v>443</v>
      </c>
      <c r="F63" s="194"/>
      <c r="G63" s="194">
        <v>4</v>
      </c>
      <c r="H63" s="270">
        <v>24.299999999999997</v>
      </c>
      <c r="I63" s="270">
        <v>24.299999999999997</v>
      </c>
      <c r="J63" s="198"/>
      <c r="M63" s="139" t="s">
        <v>489</v>
      </c>
    </row>
    <row r="64" spans="1:14" x14ac:dyDescent="0.2">
      <c r="A64" s="193"/>
      <c r="B64" s="193"/>
      <c r="C64" s="193"/>
      <c r="D64" s="147"/>
      <c r="E64" s="147" t="s">
        <v>443</v>
      </c>
      <c r="F64" s="194"/>
      <c r="G64" s="194">
        <v>2</v>
      </c>
      <c r="H64" s="270">
        <v>10.5</v>
      </c>
      <c r="I64" s="270">
        <v>10.5</v>
      </c>
      <c r="J64" s="198"/>
      <c r="M64" s="139" t="s">
        <v>489</v>
      </c>
    </row>
    <row r="65" spans="1:14" x14ac:dyDescent="0.2">
      <c r="A65" s="193"/>
      <c r="B65" s="193"/>
      <c r="C65" s="193"/>
      <c r="D65" s="147"/>
      <c r="E65" s="147" t="s">
        <v>51</v>
      </c>
      <c r="F65" s="194"/>
      <c r="G65" s="194">
        <v>10</v>
      </c>
      <c r="H65" s="270">
        <v>78</v>
      </c>
      <c r="I65" s="270">
        <v>78</v>
      </c>
      <c r="J65" s="198"/>
      <c r="K65" s="141">
        <f>IF(H65&gt;0,H65,0)+IF(H66&gt;0,H66,0)+IF(H67&gt;0,H67,0)+IF(H68&gt;0,H68,0)+IF(H69&gt;0,H69,0)+IF(H70&gt;0,H70,0)</f>
        <v>257.7</v>
      </c>
      <c r="L65" s="142">
        <f>IF(H65&gt;0,J65,0)+IF(H66&gt;0,J66,0)+IF(H67&gt;0,J67,0)+IF(H68&gt;0,J68,0)+IF(H69&gt;0,J69,0)+IF(H70&gt;0,J70,0)</f>
        <v>0</v>
      </c>
      <c r="M65" s="139" t="s">
        <v>489</v>
      </c>
      <c r="N65" s="139" t="s">
        <v>490</v>
      </c>
    </row>
    <row r="66" spans="1:14" x14ac:dyDescent="0.2">
      <c r="A66" s="193"/>
      <c r="B66" s="193"/>
      <c r="C66" s="193"/>
      <c r="D66" s="147"/>
      <c r="E66" s="147" t="s">
        <v>51</v>
      </c>
      <c r="F66" s="194"/>
      <c r="G66" s="194">
        <v>12</v>
      </c>
      <c r="H66" s="270">
        <v>68.2</v>
      </c>
      <c r="I66" s="270">
        <v>68.2</v>
      </c>
      <c r="J66" s="198"/>
      <c r="M66" s="139" t="s">
        <v>489</v>
      </c>
    </row>
    <row r="67" spans="1:14" x14ac:dyDescent="0.2">
      <c r="A67" s="193"/>
      <c r="B67" s="193"/>
      <c r="C67" s="193"/>
      <c r="D67" s="147"/>
      <c r="E67" s="147" t="s">
        <v>51</v>
      </c>
      <c r="F67" s="194"/>
      <c r="G67" s="194">
        <v>6</v>
      </c>
      <c r="H67" s="270">
        <v>50.3</v>
      </c>
      <c r="I67" s="270">
        <v>50.3</v>
      </c>
      <c r="J67" s="198"/>
      <c r="M67" s="139" t="s">
        <v>489</v>
      </c>
    </row>
    <row r="68" spans="1:14" x14ac:dyDescent="0.2">
      <c r="A68" s="193"/>
      <c r="B68" s="193"/>
      <c r="C68" s="193"/>
      <c r="D68" s="147"/>
      <c r="E68" s="147" t="s">
        <v>51</v>
      </c>
      <c r="F68" s="194">
        <v>1</v>
      </c>
      <c r="G68" s="194">
        <v>3</v>
      </c>
      <c r="H68" s="270">
        <v>28.099999999999998</v>
      </c>
      <c r="I68" s="270">
        <v>28.099999999999998</v>
      </c>
      <c r="J68" s="198"/>
      <c r="M68" s="139" t="s">
        <v>489</v>
      </c>
    </row>
    <row r="69" spans="1:14" x14ac:dyDescent="0.2">
      <c r="A69" s="193"/>
      <c r="B69" s="193"/>
      <c r="C69" s="193"/>
      <c r="D69" s="147"/>
      <c r="E69" s="147" t="s">
        <v>51</v>
      </c>
      <c r="F69" s="194"/>
      <c r="G69" s="194">
        <v>2</v>
      </c>
      <c r="H69" s="270">
        <v>19.5</v>
      </c>
      <c r="I69" s="270">
        <v>19.5</v>
      </c>
      <c r="J69" s="198"/>
      <c r="M69" s="139" t="s">
        <v>489</v>
      </c>
    </row>
    <row r="70" spans="1:14" x14ac:dyDescent="0.2">
      <c r="A70" s="193"/>
      <c r="B70" s="193"/>
      <c r="C70" s="193"/>
      <c r="D70" s="147"/>
      <c r="E70" s="147" t="s">
        <v>51</v>
      </c>
      <c r="F70" s="194"/>
      <c r="G70" s="194">
        <v>3</v>
      </c>
      <c r="H70" s="270">
        <v>13.6</v>
      </c>
      <c r="I70" s="270">
        <v>13.6</v>
      </c>
      <c r="J70" s="198"/>
      <c r="M70" s="139" t="s">
        <v>489</v>
      </c>
    </row>
    <row r="71" spans="1:14" x14ac:dyDescent="0.2">
      <c r="A71" s="193"/>
      <c r="B71" s="193"/>
      <c r="C71" s="193"/>
      <c r="D71" s="147"/>
      <c r="E71" s="147" t="s">
        <v>48</v>
      </c>
      <c r="F71" s="194">
        <v>1</v>
      </c>
      <c r="G71" s="194">
        <v>6</v>
      </c>
      <c r="H71" s="270">
        <v>67.599999999999994</v>
      </c>
      <c r="I71" s="270">
        <v>67.599999999999994</v>
      </c>
      <c r="J71" s="198"/>
      <c r="K71" s="141">
        <f>IF(H71&gt;0,H71,0)+IF(H72&gt;0,H72,0)+IF(H73&gt;0,H73,0)+IF(H74&gt;0,H74,0)+IF(H75&gt;0,H75,0)+IF(H76&gt;0,H76,0)</f>
        <v>213.7</v>
      </c>
      <c r="L71" s="142">
        <f>IF(H71&gt;0,J71,0)+IF(H72&gt;0,J72,0)+IF(H73&gt;0,J73,0)+IF(H74&gt;0,J74,0)+IF(H75&gt;0,J75,0)+IF(H76&gt;0,J76,0)</f>
        <v>0</v>
      </c>
      <c r="M71" s="139" t="s">
        <v>489</v>
      </c>
      <c r="N71" s="139" t="s">
        <v>490</v>
      </c>
    </row>
    <row r="72" spans="1:14" x14ac:dyDescent="0.2">
      <c r="A72" s="193"/>
      <c r="B72" s="193"/>
      <c r="C72" s="193"/>
      <c r="D72" s="147"/>
      <c r="E72" s="147" t="s">
        <v>48</v>
      </c>
      <c r="F72" s="194">
        <v>1</v>
      </c>
      <c r="G72" s="194">
        <v>8</v>
      </c>
      <c r="H72" s="270">
        <v>64.599999999999994</v>
      </c>
      <c r="I72" s="270">
        <v>64.599999999999994</v>
      </c>
      <c r="J72" s="198"/>
      <c r="M72" s="139" t="s">
        <v>489</v>
      </c>
    </row>
    <row r="73" spans="1:14" x14ac:dyDescent="0.2">
      <c r="A73" s="193"/>
      <c r="B73" s="193"/>
      <c r="C73" s="193"/>
      <c r="D73" s="147"/>
      <c r="E73" s="147" t="s">
        <v>48</v>
      </c>
      <c r="F73" s="194"/>
      <c r="G73" s="194">
        <v>4</v>
      </c>
      <c r="H73" s="270">
        <v>41.8</v>
      </c>
      <c r="I73" s="270">
        <v>41.8</v>
      </c>
      <c r="J73" s="198"/>
      <c r="M73" s="139" t="s">
        <v>489</v>
      </c>
    </row>
    <row r="74" spans="1:14" x14ac:dyDescent="0.2">
      <c r="A74" s="193"/>
      <c r="B74" s="193"/>
      <c r="C74" s="193"/>
      <c r="D74" s="147"/>
      <c r="E74" s="147" t="s">
        <v>48</v>
      </c>
      <c r="F74" s="194"/>
      <c r="G74" s="194">
        <v>3</v>
      </c>
      <c r="H74" s="270">
        <v>32.299999999999997</v>
      </c>
      <c r="I74" s="270">
        <v>32.299999999999997</v>
      </c>
      <c r="J74" s="198"/>
      <c r="M74" s="139" t="s">
        <v>489</v>
      </c>
    </row>
    <row r="75" spans="1:14" x14ac:dyDescent="0.2">
      <c r="A75" s="193"/>
      <c r="B75" s="193"/>
      <c r="C75" s="193"/>
      <c r="D75" s="147"/>
      <c r="E75" s="147" t="s">
        <v>48</v>
      </c>
      <c r="F75" s="194"/>
      <c r="G75" s="194">
        <v>1</v>
      </c>
      <c r="H75" s="270">
        <v>6.2</v>
      </c>
      <c r="I75" s="270">
        <v>6.2</v>
      </c>
      <c r="J75" s="198"/>
      <c r="M75" s="139" t="s">
        <v>489</v>
      </c>
    </row>
    <row r="76" spans="1:14" x14ac:dyDescent="0.2">
      <c r="A76" s="193"/>
      <c r="B76" s="193"/>
      <c r="C76" s="193"/>
      <c r="D76" s="147"/>
      <c r="E76" s="147" t="s">
        <v>48</v>
      </c>
      <c r="F76" s="194"/>
      <c r="G76" s="194">
        <v>1</v>
      </c>
      <c r="H76" s="270">
        <v>1.2</v>
      </c>
      <c r="I76" s="270">
        <v>1.2</v>
      </c>
      <c r="J76" s="198"/>
      <c r="M76" s="139" t="s">
        <v>489</v>
      </c>
    </row>
    <row r="77" spans="1:14" x14ac:dyDescent="0.2">
      <c r="A77" s="193"/>
      <c r="B77" s="193"/>
      <c r="C77" s="193"/>
      <c r="D77" s="147"/>
      <c r="E77" s="147" t="s">
        <v>43</v>
      </c>
      <c r="F77" s="194"/>
      <c r="G77" s="194">
        <v>18</v>
      </c>
      <c r="H77" s="270">
        <v>155.19999999999999</v>
      </c>
      <c r="I77" s="270">
        <v>155.19999999999999</v>
      </c>
      <c r="J77" s="198"/>
      <c r="K77" s="141">
        <f>IF(H77&gt;0,H77,0)+IF(H78&gt;0,H78,0)+IF(H79&gt;0,H79,0)+IF(H80&gt;0,H80,0)+IF(H81&gt;0,H81,0)+IF(H82&gt;0,H82,0)</f>
        <v>624.4</v>
      </c>
      <c r="L77" s="142">
        <f>IF(H77&gt;0,J77,0)+IF(H78&gt;0,J78,0)+IF(H79&gt;0,J79,0)+IF(H80&gt;0,J80,0)+IF(H81&gt;0,J81,0)+IF(H82&gt;0,J82,0)</f>
        <v>0</v>
      </c>
      <c r="M77" s="139" t="s">
        <v>489</v>
      </c>
      <c r="N77" s="139" t="s">
        <v>490</v>
      </c>
    </row>
    <row r="78" spans="1:14" x14ac:dyDescent="0.2">
      <c r="A78" s="193"/>
      <c r="B78" s="193"/>
      <c r="C78" s="193"/>
      <c r="D78" s="147"/>
      <c r="E78" s="147" t="s">
        <v>43</v>
      </c>
      <c r="F78" s="194"/>
      <c r="G78" s="194">
        <v>12</v>
      </c>
      <c r="H78" s="270">
        <v>140.49999999999997</v>
      </c>
      <c r="I78" s="270">
        <v>140.49999999999997</v>
      </c>
      <c r="J78" s="198"/>
      <c r="M78" s="139" t="s">
        <v>489</v>
      </c>
    </row>
    <row r="79" spans="1:14" x14ac:dyDescent="0.2">
      <c r="A79" s="193"/>
      <c r="B79" s="193"/>
      <c r="C79" s="193"/>
      <c r="D79" s="147"/>
      <c r="E79" s="147" t="s">
        <v>43</v>
      </c>
      <c r="F79" s="194"/>
      <c r="G79" s="194">
        <v>12</v>
      </c>
      <c r="H79" s="270">
        <v>104</v>
      </c>
      <c r="I79" s="270">
        <v>104</v>
      </c>
      <c r="J79" s="198"/>
      <c r="M79" s="139" t="s">
        <v>489</v>
      </c>
    </row>
    <row r="80" spans="1:14" x14ac:dyDescent="0.2">
      <c r="A80" s="193"/>
      <c r="B80" s="193"/>
      <c r="C80" s="193"/>
      <c r="D80" s="147"/>
      <c r="E80" s="147" t="s">
        <v>43</v>
      </c>
      <c r="F80" s="194"/>
      <c r="G80" s="194">
        <v>10</v>
      </c>
      <c r="H80" s="270">
        <v>99.999999999999986</v>
      </c>
      <c r="I80" s="270">
        <v>99.999999999999986</v>
      </c>
      <c r="J80" s="198"/>
      <c r="M80" s="139" t="s">
        <v>489</v>
      </c>
    </row>
    <row r="81" spans="1:14" x14ac:dyDescent="0.2">
      <c r="A81" s="193"/>
      <c r="B81" s="193"/>
      <c r="C81" s="193"/>
      <c r="D81" s="147"/>
      <c r="E81" s="147" t="s">
        <v>43</v>
      </c>
      <c r="F81" s="194"/>
      <c r="G81" s="194">
        <v>11</v>
      </c>
      <c r="H81" s="270">
        <v>62.5</v>
      </c>
      <c r="I81" s="270">
        <v>62.5</v>
      </c>
      <c r="J81" s="198"/>
      <c r="M81" s="139" t="s">
        <v>489</v>
      </c>
    </row>
    <row r="82" spans="1:14" x14ac:dyDescent="0.2">
      <c r="A82" s="193"/>
      <c r="B82" s="193"/>
      <c r="C82" s="193"/>
      <c r="D82" s="147"/>
      <c r="E82" s="147" t="s">
        <v>43</v>
      </c>
      <c r="F82" s="194"/>
      <c r="G82" s="194">
        <v>8</v>
      </c>
      <c r="H82" s="270">
        <v>62.2</v>
      </c>
      <c r="I82" s="270">
        <v>62.2</v>
      </c>
      <c r="J82" s="198"/>
      <c r="M82" s="139" t="s">
        <v>489</v>
      </c>
    </row>
    <row r="83" spans="1:14" s="4" customFormat="1" hidden="1" x14ac:dyDescent="0.25">
      <c r="A83" s="4" t="s">
        <v>243</v>
      </c>
      <c r="B83" s="4" t="s">
        <v>165</v>
      </c>
      <c r="C83" s="4" t="s">
        <v>174</v>
      </c>
      <c r="D83" s="4" t="s">
        <v>350</v>
      </c>
      <c r="E83" s="4" t="s">
        <v>43</v>
      </c>
      <c r="H83" s="33">
        <v>0</v>
      </c>
      <c r="I83" s="33">
        <v>0</v>
      </c>
      <c r="J83" s="4">
        <v>48</v>
      </c>
      <c r="K83" s="93"/>
      <c r="L83" s="34"/>
    </row>
    <row r="84" spans="1:14" s="4" customFormat="1" hidden="1" x14ac:dyDescent="0.25">
      <c r="A84" s="4" t="s">
        <v>335</v>
      </c>
      <c r="B84" s="4" t="s">
        <v>181</v>
      </c>
      <c r="C84" s="4" t="s">
        <v>90</v>
      </c>
      <c r="D84" s="4" t="s">
        <v>348</v>
      </c>
      <c r="E84" s="4" t="s">
        <v>43</v>
      </c>
      <c r="H84" s="33">
        <v>0</v>
      </c>
      <c r="I84" s="33">
        <v>0</v>
      </c>
      <c r="J84" s="4">
        <v>48</v>
      </c>
      <c r="K84" s="93"/>
      <c r="L84" s="34"/>
    </row>
    <row r="85" spans="1:14" x14ac:dyDescent="0.2">
      <c r="A85" s="193"/>
      <c r="B85" s="193"/>
      <c r="C85" s="193"/>
      <c r="D85" s="147"/>
      <c r="E85" s="147" t="s">
        <v>41</v>
      </c>
      <c r="F85" s="194"/>
      <c r="G85" s="194">
        <v>11</v>
      </c>
      <c r="H85" s="270">
        <v>112.39999999999999</v>
      </c>
      <c r="I85" s="270">
        <v>112.39999999999999</v>
      </c>
      <c r="J85" s="198"/>
      <c r="K85" s="141">
        <f>IF(H85&gt;0,H85,0)+IF(H86&gt;0,H86,0)+IF(H87&gt;0,H87,0)+IF(H88&gt;0,H88,0)+IF(H89&gt;0,H89,0)+IF(H90&gt;0,H90,0)</f>
        <v>343.59999999999997</v>
      </c>
      <c r="L85" s="142">
        <f>IF(H85&gt;0,J85,0)+IF(H86&gt;0,J86,0)+IF(H87&gt;0,J87,0)+IF(H88&gt;0,J88,0)+IF(H89&gt;0,J89,0)+IF(H90&gt;0,J90,0)</f>
        <v>0</v>
      </c>
      <c r="M85" s="139" t="s">
        <v>489</v>
      </c>
      <c r="N85" s="139" t="s">
        <v>490</v>
      </c>
    </row>
    <row r="86" spans="1:14" x14ac:dyDescent="0.2">
      <c r="A86" s="193"/>
      <c r="B86" s="193"/>
      <c r="C86" s="193"/>
      <c r="D86" s="147"/>
      <c r="E86" s="147" t="s">
        <v>41</v>
      </c>
      <c r="F86" s="194"/>
      <c r="G86" s="194">
        <v>11</v>
      </c>
      <c r="H86" s="270">
        <v>83.9</v>
      </c>
      <c r="I86" s="270">
        <v>83.9</v>
      </c>
      <c r="J86" s="198"/>
      <c r="M86" s="139" t="s">
        <v>489</v>
      </c>
    </row>
    <row r="87" spans="1:14" x14ac:dyDescent="0.2">
      <c r="A87" s="193"/>
      <c r="B87" s="193"/>
      <c r="C87" s="193"/>
      <c r="D87" s="147"/>
      <c r="E87" s="147" t="s">
        <v>41</v>
      </c>
      <c r="F87" s="194">
        <v>1</v>
      </c>
      <c r="G87" s="194">
        <v>6</v>
      </c>
      <c r="H87" s="270">
        <v>74.2</v>
      </c>
      <c r="I87" s="270">
        <v>74.2</v>
      </c>
      <c r="J87" s="198"/>
      <c r="M87" s="139" t="s">
        <v>489</v>
      </c>
    </row>
    <row r="88" spans="1:14" x14ac:dyDescent="0.2">
      <c r="A88" s="193"/>
      <c r="B88" s="193"/>
      <c r="C88" s="193"/>
      <c r="D88" s="147"/>
      <c r="E88" s="147" t="s">
        <v>41</v>
      </c>
      <c r="F88" s="194"/>
      <c r="G88" s="194">
        <v>5</v>
      </c>
      <c r="H88" s="270">
        <v>36.200000000000003</v>
      </c>
      <c r="I88" s="270">
        <v>36.200000000000003</v>
      </c>
      <c r="J88" s="198"/>
      <c r="M88" s="139" t="s">
        <v>489</v>
      </c>
    </row>
    <row r="89" spans="1:14" x14ac:dyDescent="0.2">
      <c r="A89" s="193"/>
      <c r="B89" s="193"/>
      <c r="C89" s="193"/>
      <c r="D89" s="147"/>
      <c r="E89" s="147" t="s">
        <v>41</v>
      </c>
      <c r="F89" s="194"/>
      <c r="G89" s="194">
        <v>5</v>
      </c>
      <c r="H89" s="270">
        <v>24.400000000000002</v>
      </c>
      <c r="I89" s="270">
        <v>24.400000000000002</v>
      </c>
      <c r="J89" s="198"/>
      <c r="M89" s="139" t="s">
        <v>489</v>
      </c>
    </row>
    <row r="90" spans="1:14" ht="14.25" customHeight="1" x14ac:dyDescent="0.2">
      <c r="A90" s="193"/>
      <c r="B90" s="193"/>
      <c r="C90" s="193"/>
      <c r="D90" s="147"/>
      <c r="E90" s="147" t="s">
        <v>41</v>
      </c>
      <c r="F90" s="194"/>
      <c r="G90" s="194">
        <v>3</v>
      </c>
      <c r="H90" s="270">
        <v>12.5</v>
      </c>
      <c r="I90" s="270">
        <v>12.5</v>
      </c>
      <c r="J90" s="198"/>
      <c r="M90" s="139" t="s">
        <v>489</v>
      </c>
    </row>
  </sheetData>
  <autoFilter ref="A4:N90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7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8"/>
  <sheetViews>
    <sheetView showGridLines="0" zoomScaleNormal="100" workbookViewId="0">
      <selection activeCell="G15" sqref="G15"/>
    </sheetView>
  </sheetViews>
  <sheetFormatPr defaultColWidth="9.140625" defaultRowHeight="13.5" x14ac:dyDescent="0.25"/>
  <cols>
    <col min="1" max="1" width="9.140625" style="4"/>
    <col min="2" max="2" width="18.7109375" style="4" bestFit="1" customWidth="1"/>
    <col min="3" max="3" width="11.7109375" style="4" customWidth="1"/>
    <col min="4" max="4" width="9.85546875" style="4" customWidth="1"/>
    <col min="5" max="5" width="8.28515625" style="4" customWidth="1"/>
    <col min="6" max="6" width="7.5703125" style="4" customWidth="1"/>
    <col min="7" max="7" width="9" style="4" customWidth="1"/>
    <col min="8" max="8" width="17.7109375" style="4" bestFit="1" customWidth="1"/>
    <col min="9" max="9" width="8.28515625" style="4" customWidth="1"/>
    <col min="10" max="10" width="7" style="4" customWidth="1"/>
    <col min="11" max="11" width="8.28515625" style="4" customWidth="1"/>
    <col min="12" max="12" width="7.5703125" style="4" customWidth="1"/>
    <col min="13" max="13" width="17.7109375" style="4" bestFit="1" customWidth="1"/>
    <col min="14" max="14" width="6.140625" style="4" customWidth="1"/>
    <col min="15" max="15" width="7.5703125" style="4" customWidth="1"/>
    <col min="16" max="16" width="9.5703125" style="4" bestFit="1" customWidth="1"/>
    <col min="17" max="16384" width="9.140625" style="4"/>
  </cols>
  <sheetData>
    <row r="2" spans="1:20" s="108" customFormat="1" ht="15.75" x14ac:dyDescent="0.25">
      <c r="A2" s="109" t="s">
        <v>495</v>
      </c>
      <c r="C2" s="110" t="str">
        <f>Individuals!G2</f>
        <v>NATIONALS DAY 3</v>
      </c>
      <c r="D2" s="109"/>
      <c r="F2" s="117"/>
      <c r="G2" s="117"/>
      <c r="H2" s="117"/>
      <c r="I2" s="117"/>
      <c r="J2" s="117"/>
      <c r="K2" s="117"/>
    </row>
    <row r="3" spans="1:20" s="108" customFormat="1" ht="16.5" thickBot="1" x14ac:dyDescent="0.3">
      <c r="A3" s="109"/>
      <c r="C3" s="109"/>
      <c r="D3" s="109"/>
      <c r="F3" s="117"/>
      <c r="G3" s="117"/>
      <c r="H3" s="117"/>
      <c r="I3" s="117"/>
      <c r="J3" s="117"/>
      <c r="K3" s="117"/>
    </row>
    <row r="4" spans="1:20" s="108" customFormat="1" ht="15.75" x14ac:dyDescent="0.25">
      <c r="C4" s="277" t="str">
        <f>C2</f>
        <v>NATIONALS DAY 3</v>
      </c>
      <c r="D4" s="278"/>
      <c r="E4" s="279"/>
      <c r="F4" s="117"/>
      <c r="G4" s="117"/>
      <c r="H4" s="117"/>
      <c r="I4" s="283"/>
      <c r="J4" s="283"/>
      <c r="K4" s="283"/>
    </row>
    <row r="5" spans="1:20" s="167" customFormat="1" ht="32.25" thickBot="1" x14ac:dyDescent="0.3">
      <c r="A5" s="162"/>
      <c r="B5" s="163" t="s">
        <v>192</v>
      </c>
      <c r="C5" s="107" t="s">
        <v>494</v>
      </c>
      <c r="D5" s="106" t="s">
        <v>488</v>
      </c>
      <c r="E5" s="105" t="s">
        <v>493</v>
      </c>
      <c r="F5" s="164"/>
      <c r="G5" s="165"/>
      <c r="H5" s="166"/>
      <c r="I5" s="118"/>
      <c r="J5" s="118"/>
      <c r="K5" s="118"/>
      <c r="R5" s="32"/>
      <c r="S5" s="168"/>
      <c r="T5" s="169"/>
    </row>
    <row r="6" spans="1:20" s="108" customFormat="1" ht="15.75" x14ac:dyDescent="0.25">
      <c r="A6" s="98">
        <v>1</v>
      </c>
      <c r="B6" s="97" t="str">
        <f>'TOP6'!E17</f>
        <v>Henties Bay</v>
      </c>
      <c r="C6" s="104">
        <f>'TOP6'!K17</f>
        <v>754.9</v>
      </c>
      <c r="D6" s="103">
        <f>'TOP6'!L17</f>
        <v>0</v>
      </c>
      <c r="E6" s="102">
        <v>49</v>
      </c>
      <c r="F6" s="117">
        <v>1</v>
      </c>
      <c r="G6" s="116"/>
      <c r="H6" s="115"/>
      <c r="I6" s="120"/>
      <c r="J6" s="117"/>
      <c r="K6" s="119"/>
    </row>
    <row r="7" spans="1:20" s="108" customFormat="1" ht="15.75" x14ac:dyDescent="0.25">
      <c r="A7" s="98">
        <v>2</v>
      </c>
      <c r="B7" s="97" t="str">
        <f>'TOP6'!E53</f>
        <v>Penguin</v>
      </c>
      <c r="C7" s="101">
        <f>'TOP6'!K53</f>
        <v>722.80000000000007</v>
      </c>
      <c r="D7" s="100">
        <f>'TOP6'!L53</f>
        <v>0</v>
      </c>
      <c r="E7" s="99">
        <v>50</v>
      </c>
      <c r="F7" s="117">
        <v>2</v>
      </c>
      <c r="G7" s="116"/>
      <c r="H7" s="115"/>
      <c r="I7" s="120"/>
      <c r="J7" s="117"/>
      <c r="K7" s="119"/>
      <c r="R7" s="4"/>
      <c r="S7" s="93"/>
      <c r="T7" s="34"/>
    </row>
    <row r="8" spans="1:20" s="108" customFormat="1" ht="15.75" x14ac:dyDescent="0.25">
      <c r="A8" s="98">
        <v>3</v>
      </c>
      <c r="B8" s="97" t="str">
        <f>'TOP6'!E41</f>
        <v>Orca Angling Club</v>
      </c>
      <c r="C8" s="101">
        <f>'TOP6'!K41</f>
        <v>655</v>
      </c>
      <c r="D8" s="100">
        <f>'TOP6'!L41</f>
        <v>0</v>
      </c>
      <c r="E8" s="99">
        <v>46</v>
      </c>
      <c r="F8" s="117">
        <v>3</v>
      </c>
      <c r="G8" s="116"/>
      <c r="H8" s="115"/>
      <c r="I8" s="120"/>
      <c r="J8" s="117"/>
      <c r="K8" s="119"/>
      <c r="R8" s="4"/>
      <c r="S8" s="93"/>
      <c r="T8" s="34"/>
    </row>
    <row r="9" spans="1:20" s="108" customFormat="1" ht="15.75" x14ac:dyDescent="0.25">
      <c r="A9" s="98">
        <v>4</v>
      </c>
      <c r="B9" s="97" t="str">
        <f>'TOP6'!E77</f>
        <v>Walvis Bay</v>
      </c>
      <c r="C9" s="101">
        <f>'TOP6'!K77</f>
        <v>624.4</v>
      </c>
      <c r="D9" s="100">
        <f>'TOP6'!L77</f>
        <v>0</v>
      </c>
      <c r="E9" s="99">
        <v>45</v>
      </c>
      <c r="F9" s="117">
        <v>4</v>
      </c>
      <c r="G9" s="116"/>
      <c r="H9" s="115"/>
      <c r="I9" s="120"/>
      <c r="J9" s="117"/>
      <c r="K9" s="119"/>
      <c r="R9" s="4"/>
      <c r="S9" s="93"/>
      <c r="T9" s="34"/>
    </row>
    <row r="10" spans="1:20" s="108" customFormat="1" ht="15.75" x14ac:dyDescent="0.25">
      <c r="A10" s="98">
        <v>5</v>
      </c>
      <c r="B10" s="97" t="str">
        <f>'TOP6'!E29</f>
        <v>Namib Park</v>
      </c>
      <c r="C10" s="101">
        <f>'TOP6'!K29</f>
        <v>489.1</v>
      </c>
      <c r="D10" s="100">
        <f>'TOP6'!L29</f>
        <v>0</v>
      </c>
      <c r="E10" s="99">
        <v>44</v>
      </c>
      <c r="F10" s="117">
        <v>5</v>
      </c>
      <c r="G10" s="116"/>
      <c r="H10" s="115"/>
      <c r="I10" s="120"/>
      <c r="J10" s="117"/>
      <c r="K10" s="119"/>
      <c r="R10" s="4"/>
      <c r="S10" s="93"/>
      <c r="T10" s="34"/>
    </row>
    <row r="11" spans="1:20" s="108" customFormat="1" ht="15.75" x14ac:dyDescent="0.25">
      <c r="A11" s="98">
        <v>6</v>
      </c>
      <c r="B11" s="97" t="str">
        <f>'TOP6'!E35</f>
        <v>Okahandja</v>
      </c>
      <c r="C11" s="101">
        <f>'TOP6'!K35</f>
        <v>479.2</v>
      </c>
      <c r="D11" s="100">
        <f>'TOP6'!L35</f>
        <v>0</v>
      </c>
      <c r="E11" s="99">
        <v>42</v>
      </c>
      <c r="F11" s="117">
        <v>6</v>
      </c>
      <c r="G11" s="116"/>
      <c r="H11" s="115"/>
      <c r="I11" s="120"/>
      <c r="J11" s="117"/>
      <c r="K11" s="119"/>
      <c r="R11" s="4"/>
      <c r="S11" s="93"/>
      <c r="T11" s="34"/>
    </row>
    <row r="12" spans="1:20" s="108" customFormat="1" ht="15.75" x14ac:dyDescent="0.25">
      <c r="A12" s="98">
        <v>7</v>
      </c>
      <c r="B12" s="97" t="str">
        <f>'TOP6'!E5</f>
        <v>Atlantic Angling Club</v>
      </c>
      <c r="C12" s="101">
        <f>'TOP6'!K5</f>
        <v>454.2</v>
      </c>
      <c r="D12" s="100">
        <f>'TOP6'!L5</f>
        <v>0</v>
      </c>
      <c r="E12" s="99">
        <v>48</v>
      </c>
      <c r="F12" s="117">
        <v>7</v>
      </c>
      <c r="G12" s="116"/>
      <c r="H12" s="115"/>
      <c r="I12" s="120"/>
      <c r="J12" s="117"/>
      <c r="K12" s="119"/>
      <c r="R12" s="4"/>
      <c r="S12" s="93"/>
      <c r="T12" s="34"/>
    </row>
    <row r="13" spans="1:20" s="108" customFormat="1" ht="15.75" x14ac:dyDescent="0.25">
      <c r="A13" s="98">
        <v>8</v>
      </c>
      <c r="B13" s="97" t="str">
        <f>'TOP6'!E23</f>
        <v>Mako</v>
      </c>
      <c r="C13" s="101">
        <f>'TOP6'!K23</f>
        <v>425.59999999999997</v>
      </c>
      <c r="D13" s="100">
        <f>'TOP6'!L23</f>
        <v>0</v>
      </c>
      <c r="E13" s="99">
        <v>47</v>
      </c>
      <c r="F13" s="117">
        <v>8</v>
      </c>
      <c r="G13" s="116"/>
      <c r="H13" s="115"/>
      <c r="I13" s="120"/>
      <c r="J13" s="117"/>
      <c r="K13" s="119"/>
      <c r="R13" s="4"/>
      <c r="S13" s="93"/>
      <c r="T13" s="34"/>
    </row>
    <row r="14" spans="1:20" s="108" customFormat="1" ht="15" customHeight="1" x14ac:dyDescent="0.25">
      <c r="A14" s="98">
        <v>9</v>
      </c>
      <c r="B14" s="97" t="str">
        <f>'TOP6'!E59</f>
        <v>Seagulls Whk</v>
      </c>
      <c r="C14" s="101">
        <f>'TOP6'!K59</f>
        <v>421.29999999999995</v>
      </c>
      <c r="D14" s="100">
        <f>'TOP6'!L59</f>
        <v>0</v>
      </c>
      <c r="E14" s="99">
        <v>38</v>
      </c>
      <c r="F14" s="117">
        <v>9</v>
      </c>
      <c r="G14" s="116"/>
      <c r="H14" s="115"/>
      <c r="I14" s="120"/>
      <c r="J14" s="117"/>
      <c r="K14" s="119"/>
      <c r="R14" s="4"/>
      <c r="S14" s="93"/>
      <c r="T14" s="34"/>
    </row>
    <row r="15" spans="1:20" s="108" customFormat="1" ht="15.75" x14ac:dyDescent="0.25">
      <c r="A15" s="98">
        <v>10</v>
      </c>
      <c r="B15" s="97" t="str">
        <f>'TOP6'!E85</f>
        <v>Welwitschia</v>
      </c>
      <c r="C15" s="101">
        <f>'TOP6'!K85</f>
        <v>343.59999999999997</v>
      </c>
      <c r="D15" s="100">
        <f>'TOP6'!L85</f>
        <v>0</v>
      </c>
      <c r="E15" s="99">
        <v>39</v>
      </c>
      <c r="F15" s="117">
        <v>10</v>
      </c>
      <c r="G15" s="116"/>
      <c r="H15" s="115"/>
      <c r="I15" s="120"/>
      <c r="J15" s="117"/>
      <c r="K15" s="119"/>
      <c r="R15" s="4"/>
      <c r="S15" s="93"/>
      <c r="T15" s="34"/>
    </row>
    <row r="16" spans="1:20" s="108" customFormat="1" ht="15.75" x14ac:dyDescent="0.25">
      <c r="A16" s="98">
        <v>11</v>
      </c>
      <c r="B16" s="97" t="str">
        <f>'TOP6'!E47</f>
        <v>Otjiwarongo</v>
      </c>
      <c r="C16" s="101">
        <f>'TOP6'!K47</f>
        <v>323.49999999999994</v>
      </c>
      <c r="D16" s="100">
        <f>'TOP6'!L47</f>
        <v>0</v>
      </c>
      <c r="E16" s="99">
        <v>40</v>
      </c>
      <c r="F16" s="117">
        <v>11</v>
      </c>
      <c r="G16" s="116"/>
      <c r="H16" s="115"/>
      <c r="I16" s="120"/>
      <c r="J16" s="117"/>
      <c r="K16" s="119"/>
      <c r="R16" s="4"/>
      <c r="S16" s="93"/>
      <c r="T16" s="34"/>
    </row>
    <row r="17" spans="1:20" s="108" customFormat="1" ht="15.75" x14ac:dyDescent="0.25">
      <c r="A17" s="98">
        <v>12</v>
      </c>
      <c r="B17" s="97" t="str">
        <f>'TOP6'!E11</f>
        <v>Benguella</v>
      </c>
      <c r="C17" s="101">
        <f>'TOP6'!K11</f>
        <v>258</v>
      </c>
      <c r="D17" s="100">
        <f>'TOP6'!L11</f>
        <v>0</v>
      </c>
      <c r="E17" s="99">
        <v>41</v>
      </c>
      <c r="F17" s="117">
        <v>12</v>
      </c>
      <c r="G17" s="116"/>
      <c r="H17" s="115"/>
      <c r="I17" s="120"/>
      <c r="J17" s="117"/>
      <c r="K17" s="119"/>
      <c r="R17" s="4"/>
      <c r="S17" s="93"/>
      <c r="T17" s="34"/>
    </row>
    <row r="18" spans="1:20" s="108" customFormat="1" ht="15.75" x14ac:dyDescent="0.25">
      <c r="A18" s="98">
        <v>13</v>
      </c>
      <c r="B18" s="97" t="str">
        <f>'TOP6'!E65</f>
        <v>Seagulls WVB</v>
      </c>
      <c r="C18" s="101">
        <f>'TOP6'!K65</f>
        <v>257.7</v>
      </c>
      <c r="D18" s="100">
        <f>'TOP6'!L65</f>
        <v>0</v>
      </c>
      <c r="E18" s="99">
        <v>43</v>
      </c>
      <c r="F18" s="117">
        <v>13</v>
      </c>
      <c r="G18" s="116"/>
      <c r="H18" s="115"/>
      <c r="I18" s="120"/>
      <c r="J18" s="117"/>
      <c r="K18" s="119"/>
      <c r="R18" s="4"/>
      <c r="S18" s="93"/>
      <c r="T18" s="34"/>
    </row>
    <row r="19" spans="1:20" s="108" customFormat="1" ht="15.75" x14ac:dyDescent="0.25">
      <c r="A19" s="98">
        <v>14</v>
      </c>
      <c r="B19" s="97" t="str">
        <f>'TOP6'!E71</f>
        <v>Steenbras</v>
      </c>
      <c r="C19" s="101">
        <f>'TOP6'!K71</f>
        <v>213.7</v>
      </c>
      <c r="D19" s="100">
        <f>'TOP6'!L71</f>
        <v>0</v>
      </c>
      <c r="E19" s="99">
        <v>37</v>
      </c>
      <c r="F19" s="117">
        <v>14</v>
      </c>
      <c r="G19" s="116"/>
      <c r="H19" s="115"/>
      <c r="I19" s="120"/>
      <c r="J19" s="117"/>
      <c r="K19" s="119"/>
      <c r="R19" s="4"/>
      <c r="S19" s="93"/>
      <c r="T19" s="34"/>
    </row>
    <row r="20" spans="1:20" s="108" customFormat="1" ht="16.5" hidden="1" thickBot="1" x14ac:dyDescent="0.3">
      <c r="A20" s="98">
        <v>15</v>
      </c>
      <c r="B20" s="97"/>
      <c r="C20" s="96"/>
      <c r="D20" s="95"/>
      <c r="E20" s="94"/>
      <c r="F20" s="117"/>
      <c r="G20" s="116"/>
      <c r="H20" s="115"/>
      <c r="I20" s="120"/>
      <c r="J20" s="117"/>
      <c r="K20" s="119"/>
      <c r="R20" s="4"/>
      <c r="S20" s="93"/>
      <c r="T20" s="34"/>
    </row>
    <row r="21" spans="1:20" s="108" customFormat="1" ht="16.5" thickBot="1" x14ac:dyDescent="0.3"/>
    <row r="22" spans="1:20" s="108" customFormat="1" ht="16.5" thickBot="1" x14ac:dyDescent="0.3">
      <c r="C22" s="287" t="s">
        <v>537</v>
      </c>
      <c r="D22" s="288"/>
      <c r="E22" s="288"/>
      <c r="F22" s="287" t="s">
        <v>497</v>
      </c>
      <c r="G22" s="289"/>
      <c r="H22" s="290"/>
      <c r="I22" s="287" t="s">
        <v>498</v>
      </c>
      <c r="J22" s="289"/>
      <c r="K22" s="290"/>
      <c r="L22" s="284" t="s">
        <v>499</v>
      </c>
      <c r="M22" s="291"/>
      <c r="N22" s="292"/>
      <c r="O22" s="284" t="s">
        <v>502</v>
      </c>
      <c r="P22" s="285"/>
      <c r="Q22" s="286"/>
      <c r="R22" s="284" t="s">
        <v>505</v>
      </c>
      <c r="S22" s="285"/>
      <c r="T22" s="286"/>
    </row>
    <row r="23" spans="1:20" ht="48" thickBot="1" x14ac:dyDescent="0.3">
      <c r="A23" s="205"/>
      <c r="B23" s="206" t="s">
        <v>192</v>
      </c>
      <c r="C23" s="207" t="s">
        <v>494</v>
      </c>
      <c r="D23" s="208" t="s">
        <v>488</v>
      </c>
      <c r="E23" s="209" t="s">
        <v>493</v>
      </c>
      <c r="F23" s="207" t="s">
        <v>494</v>
      </c>
      <c r="G23" s="208" t="s">
        <v>488</v>
      </c>
      <c r="H23" s="209" t="s">
        <v>493</v>
      </c>
      <c r="I23" s="207" t="s">
        <v>494</v>
      </c>
      <c r="J23" s="208" t="s">
        <v>488</v>
      </c>
      <c r="K23" s="209" t="s">
        <v>493</v>
      </c>
      <c r="L23" s="207" t="s">
        <v>494</v>
      </c>
      <c r="M23" s="208" t="s">
        <v>488</v>
      </c>
      <c r="N23" s="209" t="s">
        <v>493</v>
      </c>
      <c r="O23" s="207" t="s">
        <v>494</v>
      </c>
      <c r="P23" s="208" t="s">
        <v>488</v>
      </c>
      <c r="Q23" s="209" t="s">
        <v>493</v>
      </c>
      <c r="R23" s="207" t="s">
        <v>494</v>
      </c>
      <c r="S23" s="208" t="s">
        <v>488</v>
      </c>
      <c r="T23" s="209" t="s">
        <v>493</v>
      </c>
    </row>
    <row r="24" spans="1:20" ht="15.75" x14ac:dyDescent="0.25">
      <c r="A24" s="216">
        <v>1</v>
      </c>
      <c r="B24" s="217" t="str">
        <f t="shared" ref="B24:B37" si="0">B6</f>
        <v>Henties Bay</v>
      </c>
      <c r="C24" s="111">
        <f t="shared" ref="C24:C37" si="1">SUM(F24,I24,L24,O24,R24)</f>
        <v>754.9</v>
      </c>
      <c r="D24" s="111">
        <f t="shared" ref="D24:D37" si="2">SUM(G24,J24,M24,P24,S24)</f>
        <v>0</v>
      </c>
      <c r="E24" s="111">
        <f t="shared" ref="E24:E37" si="3">SUM(H24,K24,N24,Q24,T24)</f>
        <v>49</v>
      </c>
      <c r="F24" s="218">
        <f t="shared" ref="F24:F37" si="4">C6</f>
        <v>754.9</v>
      </c>
      <c r="G24" s="103">
        <f t="shared" ref="G24:G37" si="5">D6</f>
        <v>0</v>
      </c>
      <c r="H24" s="219">
        <f t="shared" ref="H24:H37" si="6">E6</f>
        <v>49</v>
      </c>
      <c r="I24" s="218"/>
      <c r="J24" s="103"/>
      <c r="K24" s="219"/>
      <c r="L24" s="218"/>
      <c r="M24" s="103"/>
      <c r="N24" s="219"/>
      <c r="O24" s="218"/>
      <c r="P24" s="103"/>
      <c r="Q24" s="219"/>
      <c r="R24" s="218"/>
      <c r="S24" s="103"/>
      <c r="T24" s="102"/>
    </row>
    <row r="25" spans="1:20" ht="15.75" x14ac:dyDescent="0.25">
      <c r="A25" s="220">
        <v>2</v>
      </c>
      <c r="B25" s="97" t="str">
        <f t="shared" si="0"/>
        <v>Penguin</v>
      </c>
      <c r="C25" s="112">
        <f t="shared" si="1"/>
        <v>722.80000000000007</v>
      </c>
      <c r="D25" s="112">
        <f t="shared" si="2"/>
        <v>0</v>
      </c>
      <c r="E25" s="112">
        <f t="shared" si="3"/>
        <v>50</v>
      </c>
      <c r="F25" s="201">
        <f t="shared" si="4"/>
        <v>722.80000000000007</v>
      </c>
      <c r="G25" s="100">
        <f t="shared" si="5"/>
        <v>0</v>
      </c>
      <c r="H25" s="202">
        <f t="shared" si="6"/>
        <v>50</v>
      </c>
      <c r="I25" s="201"/>
      <c r="J25" s="100"/>
      <c r="K25" s="202"/>
      <c r="L25" s="201"/>
      <c r="M25" s="100"/>
      <c r="N25" s="202"/>
      <c r="O25" s="201"/>
      <c r="P25" s="100"/>
      <c r="Q25" s="202"/>
      <c r="R25" s="201"/>
      <c r="S25" s="100"/>
      <c r="T25" s="99"/>
    </row>
    <row r="26" spans="1:20" ht="15.75" x14ac:dyDescent="0.25">
      <c r="A26" s="220">
        <v>3</v>
      </c>
      <c r="B26" s="97" t="str">
        <f t="shared" si="0"/>
        <v>Orca Angling Club</v>
      </c>
      <c r="C26" s="112">
        <f t="shared" si="1"/>
        <v>655</v>
      </c>
      <c r="D26" s="112">
        <f t="shared" si="2"/>
        <v>0</v>
      </c>
      <c r="E26" s="112">
        <f t="shared" si="3"/>
        <v>46</v>
      </c>
      <c r="F26" s="201">
        <f t="shared" si="4"/>
        <v>655</v>
      </c>
      <c r="G26" s="100">
        <f t="shared" si="5"/>
        <v>0</v>
      </c>
      <c r="H26" s="202">
        <f t="shared" si="6"/>
        <v>46</v>
      </c>
      <c r="I26" s="201"/>
      <c r="J26" s="100"/>
      <c r="K26" s="202"/>
      <c r="L26" s="201"/>
      <c r="M26" s="100"/>
      <c r="N26" s="202"/>
      <c r="O26" s="201"/>
      <c r="P26" s="100"/>
      <c r="Q26" s="202"/>
      <c r="R26" s="201"/>
      <c r="S26" s="100"/>
      <c r="T26" s="99"/>
    </row>
    <row r="27" spans="1:20" ht="15.75" x14ac:dyDescent="0.25">
      <c r="A27" s="220">
        <v>4</v>
      </c>
      <c r="B27" s="97" t="str">
        <f t="shared" si="0"/>
        <v>Walvis Bay</v>
      </c>
      <c r="C27" s="112">
        <f t="shared" si="1"/>
        <v>624.4</v>
      </c>
      <c r="D27" s="112">
        <f t="shared" si="2"/>
        <v>0</v>
      </c>
      <c r="E27" s="112">
        <f t="shared" si="3"/>
        <v>45</v>
      </c>
      <c r="F27" s="201">
        <f t="shared" si="4"/>
        <v>624.4</v>
      </c>
      <c r="G27" s="100">
        <f t="shared" si="5"/>
        <v>0</v>
      </c>
      <c r="H27" s="202">
        <f t="shared" si="6"/>
        <v>45</v>
      </c>
      <c r="I27" s="201"/>
      <c r="J27" s="100"/>
      <c r="K27" s="202"/>
      <c r="L27" s="201"/>
      <c r="M27" s="100"/>
      <c r="N27" s="202"/>
      <c r="O27" s="201"/>
      <c r="P27" s="100"/>
      <c r="Q27" s="202"/>
      <c r="R27" s="201"/>
      <c r="S27" s="100"/>
      <c r="T27" s="99"/>
    </row>
    <row r="28" spans="1:20" ht="15.75" x14ac:dyDescent="0.25">
      <c r="A28" s="220">
        <v>5</v>
      </c>
      <c r="B28" s="97" t="str">
        <f t="shared" si="0"/>
        <v>Namib Park</v>
      </c>
      <c r="C28" s="112">
        <f t="shared" si="1"/>
        <v>489.1</v>
      </c>
      <c r="D28" s="112">
        <f t="shared" si="2"/>
        <v>0</v>
      </c>
      <c r="E28" s="112">
        <f t="shared" si="3"/>
        <v>44</v>
      </c>
      <c r="F28" s="201">
        <f t="shared" si="4"/>
        <v>489.1</v>
      </c>
      <c r="G28" s="100">
        <f t="shared" si="5"/>
        <v>0</v>
      </c>
      <c r="H28" s="202">
        <f t="shared" si="6"/>
        <v>44</v>
      </c>
      <c r="I28" s="201"/>
      <c r="J28" s="100"/>
      <c r="K28" s="202"/>
      <c r="L28" s="201"/>
      <c r="M28" s="100"/>
      <c r="N28" s="202"/>
      <c r="O28" s="201"/>
      <c r="P28" s="100"/>
      <c r="Q28" s="202"/>
      <c r="R28" s="201"/>
      <c r="S28" s="100"/>
      <c r="T28" s="99"/>
    </row>
    <row r="29" spans="1:20" ht="15.75" x14ac:dyDescent="0.25">
      <c r="A29" s="220">
        <v>6</v>
      </c>
      <c r="B29" s="97" t="str">
        <f t="shared" si="0"/>
        <v>Okahandja</v>
      </c>
      <c r="C29" s="112">
        <f t="shared" si="1"/>
        <v>479.2</v>
      </c>
      <c r="D29" s="112">
        <f t="shared" si="2"/>
        <v>0</v>
      </c>
      <c r="E29" s="112">
        <f t="shared" si="3"/>
        <v>42</v>
      </c>
      <c r="F29" s="201">
        <f t="shared" si="4"/>
        <v>479.2</v>
      </c>
      <c r="G29" s="100">
        <f t="shared" si="5"/>
        <v>0</v>
      </c>
      <c r="H29" s="202">
        <f t="shared" si="6"/>
        <v>42</v>
      </c>
      <c r="I29" s="201"/>
      <c r="J29" s="100"/>
      <c r="K29" s="202"/>
      <c r="L29" s="201"/>
      <c r="M29" s="100"/>
      <c r="N29" s="202"/>
      <c r="O29" s="201"/>
      <c r="P29" s="100"/>
      <c r="Q29" s="202"/>
      <c r="R29" s="201"/>
      <c r="S29" s="100"/>
      <c r="T29" s="99"/>
    </row>
    <row r="30" spans="1:20" ht="15.75" x14ac:dyDescent="0.25">
      <c r="A30" s="220">
        <v>7</v>
      </c>
      <c r="B30" s="97" t="str">
        <f t="shared" si="0"/>
        <v>Atlantic Angling Club</v>
      </c>
      <c r="C30" s="112">
        <f t="shared" si="1"/>
        <v>454.2</v>
      </c>
      <c r="D30" s="112">
        <f t="shared" si="2"/>
        <v>0</v>
      </c>
      <c r="E30" s="112">
        <f t="shared" si="3"/>
        <v>48</v>
      </c>
      <c r="F30" s="201">
        <f t="shared" si="4"/>
        <v>454.2</v>
      </c>
      <c r="G30" s="100">
        <f t="shared" si="5"/>
        <v>0</v>
      </c>
      <c r="H30" s="202">
        <f t="shared" si="6"/>
        <v>48</v>
      </c>
      <c r="I30" s="201"/>
      <c r="J30" s="100"/>
      <c r="K30" s="202"/>
      <c r="L30" s="201"/>
      <c r="M30" s="100"/>
      <c r="N30" s="202"/>
      <c r="O30" s="201"/>
      <c r="P30" s="100"/>
      <c r="Q30" s="202"/>
      <c r="R30" s="201"/>
      <c r="S30" s="100"/>
      <c r="T30" s="99"/>
    </row>
    <row r="31" spans="1:20" ht="15.75" x14ac:dyDescent="0.25">
      <c r="A31" s="220">
        <v>8</v>
      </c>
      <c r="B31" s="97" t="str">
        <f t="shared" si="0"/>
        <v>Mako</v>
      </c>
      <c r="C31" s="112">
        <f t="shared" si="1"/>
        <v>425.59999999999997</v>
      </c>
      <c r="D31" s="112">
        <f t="shared" si="2"/>
        <v>0</v>
      </c>
      <c r="E31" s="112">
        <f t="shared" si="3"/>
        <v>47</v>
      </c>
      <c r="F31" s="201">
        <f t="shared" si="4"/>
        <v>425.59999999999997</v>
      </c>
      <c r="G31" s="100">
        <f t="shared" si="5"/>
        <v>0</v>
      </c>
      <c r="H31" s="202">
        <f t="shared" si="6"/>
        <v>47</v>
      </c>
      <c r="I31" s="201"/>
      <c r="J31" s="100"/>
      <c r="K31" s="202"/>
      <c r="L31" s="201"/>
      <c r="M31" s="100"/>
      <c r="N31" s="202"/>
      <c r="O31" s="201"/>
      <c r="P31" s="100"/>
      <c r="Q31" s="202"/>
      <c r="R31" s="201"/>
      <c r="S31" s="100"/>
      <c r="T31" s="99"/>
    </row>
    <row r="32" spans="1:20" ht="15.75" x14ac:dyDescent="0.25">
      <c r="A32" s="220">
        <v>9</v>
      </c>
      <c r="B32" s="97" t="str">
        <f t="shared" si="0"/>
        <v>Seagulls Whk</v>
      </c>
      <c r="C32" s="112">
        <f t="shared" si="1"/>
        <v>421.29999999999995</v>
      </c>
      <c r="D32" s="112">
        <f t="shared" si="2"/>
        <v>0</v>
      </c>
      <c r="E32" s="112">
        <f t="shared" si="3"/>
        <v>38</v>
      </c>
      <c r="F32" s="201">
        <f t="shared" si="4"/>
        <v>421.29999999999995</v>
      </c>
      <c r="G32" s="100">
        <f t="shared" si="5"/>
        <v>0</v>
      </c>
      <c r="H32" s="202">
        <f t="shared" si="6"/>
        <v>38</v>
      </c>
      <c r="I32" s="201"/>
      <c r="J32" s="100"/>
      <c r="K32" s="202"/>
      <c r="L32" s="201"/>
      <c r="M32" s="100"/>
      <c r="N32" s="202"/>
      <c r="O32" s="201"/>
      <c r="P32" s="100"/>
      <c r="Q32" s="202"/>
      <c r="R32" s="201"/>
      <c r="S32" s="100"/>
      <c r="T32" s="99"/>
    </row>
    <row r="33" spans="1:20" ht="15.75" x14ac:dyDescent="0.25">
      <c r="A33" s="220">
        <v>10</v>
      </c>
      <c r="B33" s="97" t="str">
        <f t="shared" si="0"/>
        <v>Welwitschia</v>
      </c>
      <c r="C33" s="112">
        <f t="shared" si="1"/>
        <v>343.59999999999997</v>
      </c>
      <c r="D33" s="112">
        <f t="shared" si="2"/>
        <v>0</v>
      </c>
      <c r="E33" s="112">
        <f t="shared" si="3"/>
        <v>39</v>
      </c>
      <c r="F33" s="201">
        <f t="shared" si="4"/>
        <v>343.59999999999997</v>
      </c>
      <c r="G33" s="100">
        <f t="shared" si="5"/>
        <v>0</v>
      </c>
      <c r="H33" s="202">
        <f t="shared" si="6"/>
        <v>39</v>
      </c>
      <c r="I33" s="201"/>
      <c r="J33" s="100"/>
      <c r="K33" s="202"/>
      <c r="L33" s="201"/>
      <c r="M33" s="100"/>
      <c r="N33" s="202"/>
      <c r="O33" s="201"/>
      <c r="P33" s="100"/>
      <c r="Q33" s="202"/>
      <c r="R33" s="201"/>
      <c r="S33" s="100"/>
      <c r="T33" s="99"/>
    </row>
    <row r="34" spans="1:20" ht="15.75" x14ac:dyDescent="0.25">
      <c r="A34" s="220">
        <v>11</v>
      </c>
      <c r="B34" s="97" t="str">
        <f t="shared" si="0"/>
        <v>Otjiwarongo</v>
      </c>
      <c r="C34" s="112">
        <f t="shared" si="1"/>
        <v>323.49999999999994</v>
      </c>
      <c r="D34" s="112">
        <f t="shared" si="2"/>
        <v>0</v>
      </c>
      <c r="E34" s="112">
        <f t="shared" si="3"/>
        <v>40</v>
      </c>
      <c r="F34" s="201">
        <f t="shared" si="4"/>
        <v>323.49999999999994</v>
      </c>
      <c r="G34" s="100">
        <f t="shared" si="5"/>
        <v>0</v>
      </c>
      <c r="H34" s="202">
        <f t="shared" si="6"/>
        <v>40</v>
      </c>
      <c r="I34" s="201"/>
      <c r="J34" s="100"/>
      <c r="K34" s="202"/>
      <c r="L34" s="201"/>
      <c r="M34" s="100"/>
      <c r="N34" s="202"/>
      <c r="O34" s="201"/>
      <c r="P34" s="100"/>
      <c r="Q34" s="202"/>
      <c r="R34" s="201"/>
      <c r="S34" s="100"/>
      <c r="T34" s="99"/>
    </row>
    <row r="35" spans="1:20" ht="15.75" x14ac:dyDescent="0.25">
      <c r="A35" s="220">
        <v>12</v>
      </c>
      <c r="B35" s="97" t="str">
        <f t="shared" si="0"/>
        <v>Benguella</v>
      </c>
      <c r="C35" s="112">
        <f t="shared" si="1"/>
        <v>258</v>
      </c>
      <c r="D35" s="112">
        <f t="shared" si="2"/>
        <v>0</v>
      </c>
      <c r="E35" s="112">
        <f t="shared" si="3"/>
        <v>41</v>
      </c>
      <c r="F35" s="201">
        <f t="shared" si="4"/>
        <v>258</v>
      </c>
      <c r="G35" s="100">
        <f t="shared" si="5"/>
        <v>0</v>
      </c>
      <c r="H35" s="202">
        <f t="shared" si="6"/>
        <v>41</v>
      </c>
      <c r="I35" s="201"/>
      <c r="J35" s="100"/>
      <c r="K35" s="202"/>
      <c r="L35" s="201"/>
      <c r="M35" s="100"/>
      <c r="N35" s="202"/>
      <c r="O35" s="201"/>
      <c r="P35" s="100"/>
      <c r="Q35" s="202"/>
      <c r="R35" s="201"/>
      <c r="S35" s="100"/>
      <c r="T35" s="99"/>
    </row>
    <row r="36" spans="1:20" ht="15.75" x14ac:dyDescent="0.25">
      <c r="A36" s="220">
        <v>13</v>
      </c>
      <c r="B36" s="97" t="str">
        <f t="shared" si="0"/>
        <v>Seagulls WVB</v>
      </c>
      <c r="C36" s="112">
        <f t="shared" si="1"/>
        <v>257.7</v>
      </c>
      <c r="D36" s="112">
        <f t="shared" si="2"/>
        <v>0</v>
      </c>
      <c r="E36" s="112">
        <f t="shared" si="3"/>
        <v>43</v>
      </c>
      <c r="F36" s="201">
        <f t="shared" si="4"/>
        <v>257.7</v>
      </c>
      <c r="G36" s="100">
        <f t="shared" si="5"/>
        <v>0</v>
      </c>
      <c r="H36" s="202">
        <f t="shared" si="6"/>
        <v>43</v>
      </c>
      <c r="I36" s="201"/>
      <c r="J36" s="100"/>
      <c r="K36" s="202"/>
      <c r="L36" s="201"/>
      <c r="M36" s="100"/>
      <c r="N36" s="202"/>
      <c r="O36" s="201"/>
      <c r="P36" s="100"/>
      <c r="Q36" s="202"/>
      <c r="R36" s="201"/>
      <c r="S36" s="100"/>
      <c r="T36" s="99"/>
    </row>
    <row r="37" spans="1:20" ht="16.5" thickBot="1" x14ac:dyDescent="0.3">
      <c r="A37" s="221">
        <v>14</v>
      </c>
      <c r="B37" s="222" t="str">
        <f t="shared" si="0"/>
        <v>Steenbras</v>
      </c>
      <c r="C37" s="113">
        <f t="shared" si="1"/>
        <v>213.7</v>
      </c>
      <c r="D37" s="113">
        <f t="shared" si="2"/>
        <v>0</v>
      </c>
      <c r="E37" s="113">
        <f t="shared" si="3"/>
        <v>37</v>
      </c>
      <c r="F37" s="223">
        <f t="shared" si="4"/>
        <v>213.7</v>
      </c>
      <c r="G37" s="95">
        <f t="shared" si="5"/>
        <v>0</v>
      </c>
      <c r="H37" s="224">
        <f t="shared" si="6"/>
        <v>37</v>
      </c>
      <c r="I37" s="223"/>
      <c r="J37" s="95"/>
      <c r="K37" s="224"/>
      <c r="L37" s="223"/>
      <c r="M37" s="95"/>
      <c r="N37" s="224"/>
      <c r="O37" s="223"/>
      <c r="P37" s="95"/>
      <c r="Q37" s="224"/>
      <c r="R37" s="223"/>
      <c r="S37" s="95"/>
      <c r="T37" s="94"/>
    </row>
    <row r="38" spans="1:20" ht="16.5" hidden="1" thickBot="1" x14ac:dyDescent="0.3">
      <c r="A38" s="203">
        <v>15</v>
      </c>
      <c r="B38" s="204"/>
      <c r="C38" s="210">
        <f t="shared" ref="C38" si="7">SUM(F38,I38,L38,O38,R38)</f>
        <v>0</v>
      </c>
      <c r="D38" s="211">
        <f t="shared" ref="D38" si="8">SUM(G38,J38,M38,P38,S38)</f>
        <v>0</v>
      </c>
      <c r="E38" s="212">
        <f t="shared" ref="E38" si="9">SUM(H38,K38,N38,Q38,T38)</f>
        <v>0</v>
      </c>
      <c r="F38" s="213"/>
      <c r="G38" s="214"/>
      <c r="H38" s="215"/>
      <c r="I38" s="213"/>
      <c r="J38" s="214"/>
      <c r="K38" s="215"/>
      <c r="L38" s="213"/>
      <c r="M38" s="214"/>
      <c r="N38" s="215"/>
      <c r="O38" s="213"/>
      <c r="P38" s="214"/>
      <c r="Q38" s="215"/>
      <c r="R38" s="213"/>
      <c r="S38" s="214"/>
      <c r="T38" s="215"/>
    </row>
  </sheetData>
  <autoFilter ref="A5:T5">
    <sortState ref="A6:T19">
      <sortCondition descending="1" ref="C5"/>
    </sortState>
  </autoFilter>
  <sortState ref="H6:K20">
    <sortCondition descending="1" ref="J6"/>
  </sortState>
  <mergeCells count="7">
    <mergeCell ref="I4:K4"/>
    <mergeCell ref="R22:T22"/>
    <mergeCell ref="O22:Q22"/>
    <mergeCell ref="C22:E22"/>
    <mergeCell ref="F22:H22"/>
    <mergeCell ref="I22:K22"/>
    <mergeCell ref="L22:N2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67"/>
  <sheetViews>
    <sheetView zoomScaleNormal="100" workbookViewId="0">
      <selection activeCell="F11" sqref="F11"/>
    </sheetView>
  </sheetViews>
  <sheetFormatPr defaultRowHeight="12.75" x14ac:dyDescent="0.2"/>
  <cols>
    <col min="1" max="1" width="13.7109375" customWidth="1"/>
    <col min="2" max="2" width="12.140625" bestFit="1" customWidth="1"/>
    <col min="3" max="3" width="18.42578125" bestFit="1" customWidth="1"/>
    <col min="4" max="4" width="25.5703125" bestFit="1" customWidth="1"/>
    <col min="5" max="5" width="7.5703125" bestFit="1" customWidth="1"/>
    <col min="6" max="6" width="9.28515625" bestFit="1" customWidth="1"/>
    <col min="7" max="7" width="5.5703125" bestFit="1" customWidth="1"/>
    <col min="8" max="8" width="6.5703125" bestFit="1" customWidth="1"/>
    <col min="9" max="9" width="9.42578125" customWidth="1"/>
    <col min="10" max="10" width="4" customWidth="1"/>
  </cols>
  <sheetData>
    <row r="1" spans="1:18" s="4" customFormat="1" ht="13.5" x14ac:dyDescent="0.25">
      <c r="F1" s="29"/>
      <c r="G1" s="30"/>
      <c r="H1" s="9"/>
      <c r="I1" s="31"/>
      <c r="J1" s="9"/>
      <c r="K1" s="9"/>
    </row>
    <row r="2" spans="1:18" s="4" customFormat="1" ht="13.5" x14ac:dyDescent="0.25">
      <c r="A2" s="156" t="s">
        <v>188</v>
      </c>
      <c r="B2" s="157" t="s">
        <v>452</v>
      </c>
      <c r="C2" s="293" t="str">
        <f>$B$3&amp;" "&amp; Individuals!$D$3</f>
        <v>(Multiple Items) (All) NATIONALS DAY 3</v>
      </c>
      <c r="D2" s="293"/>
      <c r="E2" s="293"/>
      <c r="F2" s="293"/>
      <c r="G2" s="293"/>
      <c r="H2" s="293"/>
      <c r="I2" s="88"/>
      <c r="J2" s="9"/>
      <c r="K2" s="9"/>
    </row>
    <row r="3" spans="1:18" ht="20.25" x14ac:dyDescent="0.3">
      <c r="A3" s="160" t="s">
        <v>4</v>
      </c>
      <c r="B3" s="157" t="s">
        <v>452</v>
      </c>
      <c r="D3" s="89" t="s">
        <v>473</v>
      </c>
    </row>
    <row r="5" spans="1:18" s="157" customFormat="1" ht="38.25" x14ac:dyDescent="0.2">
      <c r="A5" s="177" t="s">
        <v>191</v>
      </c>
      <c r="B5" s="177" t="s">
        <v>1</v>
      </c>
      <c r="C5" s="177" t="s">
        <v>2</v>
      </c>
      <c r="D5" s="177" t="s">
        <v>192</v>
      </c>
      <c r="E5" s="153" t="s">
        <v>198</v>
      </c>
      <c r="F5" s="153" t="s">
        <v>351</v>
      </c>
      <c r="G5" s="153" t="s">
        <v>317</v>
      </c>
      <c r="H5" s="153" t="s">
        <v>352</v>
      </c>
      <c r="I5" s="154" t="s">
        <v>418</v>
      </c>
    </row>
    <row r="6" spans="1:18" x14ac:dyDescent="0.2">
      <c r="A6" s="157" t="s">
        <v>207</v>
      </c>
      <c r="B6" s="157" t="s">
        <v>109</v>
      </c>
      <c r="C6" s="157" t="s">
        <v>76</v>
      </c>
      <c r="D6" s="157" t="s">
        <v>40</v>
      </c>
      <c r="E6" s="178"/>
      <c r="F6" s="178">
        <v>13</v>
      </c>
      <c r="G6" s="250">
        <v>146.19999999999999</v>
      </c>
      <c r="H6" s="250">
        <v>146.19999999999999</v>
      </c>
      <c r="I6" s="68">
        <v>200</v>
      </c>
      <c r="J6">
        <v>1</v>
      </c>
    </row>
    <row r="7" spans="1:18" x14ac:dyDescent="0.2">
      <c r="A7" s="157" t="s">
        <v>251</v>
      </c>
      <c r="B7" s="157" t="s">
        <v>144</v>
      </c>
      <c r="C7" s="157" t="s">
        <v>137</v>
      </c>
      <c r="D7" s="157" t="s">
        <v>37</v>
      </c>
      <c r="E7" s="178"/>
      <c r="F7" s="178">
        <v>9</v>
      </c>
      <c r="G7" s="250">
        <v>132.1</v>
      </c>
      <c r="H7" s="250">
        <v>132.1</v>
      </c>
      <c r="I7" s="68">
        <f>IF(H7=H6,I6,IF(H7=0,ROUNDDOWN(20,0),I6-J6))</f>
        <v>199</v>
      </c>
      <c r="J7">
        <f>IF(H7&lt;H6,1,IF(H7=H6,J6+1,0))</f>
        <v>1</v>
      </c>
      <c r="N7" s="114">
        <v>1</v>
      </c>
      <c r="O7" s="114" t="s">
        <v>507</v>
      </c>
      <c r="P7" s="114"/>
      <c r="Q7" s="114" t="s">
        <v>520</v>
      </c>
      <c r="R7" s="114" t="s">
        <v>520</v>
      </c>
    </row>
    <row r="8" spans="1:18" x14ac:dyDescent="0.2">
      <c r="A8" s="157" t="s">
        <v>412</v>
      </c>
      <c r="B8" s="157" t="s">
        <v>142</v>
      </c>
      <c r="C8" s="157" t="s">
        <v>92</v>
      </c>
      <c r="D8" s="157" t="s">
        <v>47</v>
      </c>
      <c r="E8" s="178"/>
      <c r="F8" s="178">
        <v>13</v>
      </c>
      <c r="G8" s="250">
        <v>128.10000000000002</v>
      </c>
      <c r="H8" s="250">
        <v>128.10000000000002</v>
      </c>
      <c r="I8" s="68">
        <f t="shared" ref="I8:I67" si="0">IF(H8=H7,I7,IF(H8=0,ROUNDDOWN(20,0),I7-J7))</f>
        <v>198</v>
      </c>
      <c r="J8">
        <f t="shared" ref="J8:J67" si="1">IF(H8&lt;H7,1,IF(H8=H7,J7+1,0))</f>
        <v>1</v>
      </c>
      <c r="N8" s="114">
        <v>2</v>
      </c>
      <c r="O8" s="114" t="s">
        <v>508</v>
      </c>
      <c r="P8" s="114"/>
      <c r="Q8" s="114" t="s">
        <v>520</v>
      </c>
      <c r="R8" s="114" t="s">
        <v>520</v>
      </c>
    </row>
    <row r="9" spans="1:18" x14ac:dyDescent="0.2">
      <c r="A9" s="157" t="s">
        <v>323</v>
      </c>
      <c r="B9" s="157" t="s">
        <v>111</v>
      </c>
      <c r="C9" s="157" t="s">
        <v>126</v>
      </c>
      <c r="D9" s="157" t="s">
        <v>39</v>
      </c>
      <c r="E9" s="178"/>
      <c r="F9" s="178">
        <v>10</v>
      </c>
      <c r="G9" s="250">
        <v>127.69999999999997</v>
      </c>
      <c r="H9" s="250">
        <v>127.69999999999997</v>
      </c>
      <c r="I9" s="68">
        <f t="shared" si="0"/>
        <v>197</v>
      </c>
      <c r="J9">
        <f t="shared" si="1"/>
        <v>1</v>
      </c>
      <c r="N9" s="114">
        <v>3</v>
      </c>
      <c r="O9" s="114" t="s">
        <v>509</v>
      </c>
      <c r="P9" s="114"/>
      <c r="Q9" s="114" t="s">
        <v>520</v>
      </c>
      <c r="R9" s="114" t="s">
        <v>520</v>
      </c>
    </row>
    <row r="10" spans="1:18" x14ac:dyDescent="0.2">
      <c r="A10" s="157" t="s">
        <v>465</v>
      </c>
      <c r="B10" s="157" t="s">
        <v>171</v>
      </c>
      <c r="C10" s="157" t="s">
        <v>121</v>
      </c>
      <c r="D10" s="157" t="s">
        <v>38</v>
      </c>
      <c r="E10" s="178"/>
      <c r="F10" s="178">
        <v>9</v>
      </c>
      <c r="G10" s="250">
        <v>119</v>
      </c>
      <c r="H10" s="250">
        <v>119</v>
      </c>
      <c r="I10" s="68">
        <f t="shared" si="0"/>
        <v>196</v>
      </c>
      <c r="J10">
        <f t="shared" si="1"/>
        <v>1</v>
      </c>
      <c r="N10" s="114">
        <v>4</v>
      </c>
      <c r="O10" s="114" t="s">
        <v>44</v>
      </c>
      <c r="P10" s="114"/>
      <c r="Q10" s="114" t="s">
        <v>520</v>
      </c>
      <c r="R10" s="114" t="s">
        <v>520</v>
      </c>
    </row>
    <row r="11" spans="1:18" x14ac:dyDescent="0.2">
      <c r="A11" s="157" t="s">
        <v>208</v>
      </c>
      <c r="B11" s="157" t="s">
        <v>86</v>
      </c>
      <c r="C11" s="157" t="s">
        <v>172</v>
      </c>
      <c r="D11" s="157" t="s">
        <v>42</v>
      </c>
      <c r="E11" s="178"/>
      <c r="F11" s="178">
        <v>3</v>
      </c>
      <c r="G11" s="250">
        <v>117.2</v>
      </c>
      <c r="H11" s="250">
        <v>117.2</v>
      </c>
      <c r="I11" s="68">
        <f t="shared" si="0"/>
        <v>195</v>
      </c>
      <c r="J11">
        <f t="shared" si="1"/>
        <v>1</v>
      </c>
      <c r="N11" s="114">
        <v>5</v>
      </c>
      <c r="O11" s="114" t="s">
        <v>510</v>
      </c>
      <c r="P11" s="114"/>
      <c r="Q11" s="114" t="s">
        <v>520</v>
      </c>
      <c r="R11" s="114" t="s">
        <v>520</v>
      </c>
    </row>
    <row r="12" spans="1:18" x14ac:dyDescent="0.2">
      <c r="A12" s="157" t="s">
        <v>237</v>
      </c>
      <c r="B12" s="157" t="s">
        <v>177</v>
      </c>
      <c r="C12" s="157" t="s">
        <v>116</v>
      </c>
      <c r="D12" s="157" t="s">
        <v>38</v>
      </c>
      <c r="E12" s="178"/>
      <c r="F12" s="178">
        <v>9</v>
      </c>
      <c r="G12" s="250">
        <v>108.69999999999999</v>
      </c>
      <c r="H12" s="250">
        <v>108.69999999999999</v>
      </c>
      <c r="I12" s="68">
        <f t="shared" si="0"/>
        <v>194</v>
      </c>
      <c r="J12">
        <f t="shared" si="1"/>
        <v>1</v>
      </c>
      <c r="N12" s="114">
        <v>6</v>
      </c>
      <c r="O12" s="114" t="s">
        <v>511</v>
      </c>
      <c r="P12" s="114"/>
      <c r="Q12" s="114" t="s">
        <v>520</v>
      </c>
      <c r="R12" s="114" t="s">
        <v>520</v>
      </c>
    </row>
    <row r="13" spans="1:18" x14ac:dyDescent="0.2">
      <c r="A13" s="157" t="s">
        <v>414</v>
      </c>
      <c r="B13" s="157" t="s">
        <v>415</v>
      </c>
      <c r="C13" s="157" t="s">
        <v>135</v>
      </c>
      <c r="D13" s="157" t="s">
        <v>37</v>
      </c>
      <c r="E13" s="178"/>
      <c r="F13" s="178">
        <v>10</v>
      </c>
      <c r="G13" s="250">
        <v>107.2</v>
      </c>
      <c r="H13" s="250">
        <v>107.2</v>
      </c>
      <c r="I13" s="68">
        <f t="shared" si="0"/>
        <v>193</v>
      </c>
      <c r="J13">
        <f t="shared" si="1"/>
        <v>1</v>
      </c>
      <c r="N13" s="114">
        <v>7</v>
      </c>
      <c r="O13" s="114" t="s">
        <v>512</v>
      </c>
      <c r="P13" s="114"/>
      <c r="Q13" s="114" t="s">
        <v>520</v>
      </c>
      <c r="R13" s="114" t="s">
        <v>520</v>
      </c>
    </row>
    <row r="14" spans="1:18" x14ac:dyDescent="0.2">
      <c r="A14" s="157" t="s">
        <v>263</v>
      </c>
      <c r="B14" s="157" t="s">
        <v>139</v>
      </c>
      <c r="C14" s="157" t="s">
        <v>140</v>
      </c>
      <c r="D14" s="157" t="s">
        <v>37</v>
      </c>
      <c r="E14" s="178">
        <v>1</v>
      </c>
      <c r="F14" s="178">
        <v>10</v>
      </c>
      <c r="G14" s="250">
        <v>105.5</v>
      </c>
      <c r="H14" s="250">
        <v>105.5</v>
      </c>
      <c r="I14" s="68">
        <f t="shared" si="0"/>
        <v>192</v>
      </c>
      <c r="J14">
        <f t="shared" si="1"/>
        <v>1</v>
      </c>
      <c r="N14" s="114">
        <v>8</v>
      </c>
      <c r="O14" s="114" t="s">
        <v>513</v>
      </c>
      <c r="P14" s="114"/>
      <c r="Q14" s="114" t="s">
        <v>520</v>
      </c>
      <c r="R14" s="114" t="s">
        <v>520</v>
      </c>
    </row>
    <row r="15" spans="1:18" x14ac:dyDescent="0.2">
      <c r="A15" s="157" t="s">
        <v>274</v>
      </c>
      <c r="B15" s="157" t="s">
        <v>83</v>
      </c>
      <c r="C15" s="157" t="s">
        <v>129</v>
      </c>
      <c r="D15" s="157" t="s">
        <v>42</v>
      </c>
      <c r="E15" s="178"/>
      <c r="F15" s="178">
        <v>6</v>
      </c>
      <c r="G15" s="250">
        <v>103.4</v>
      </c>
      <c r="H15" s="250">
        <v>103.4</v>
      </c>
      <c r="I15" s="68">
        <f t="shared" si="0"/>
        <v>191</v>
      </c>
      <c r="J15">
        <f t="shared" si="1"/>
        <v>1</v>
      </c>
      <c r="N15" s="114">
        <v>9</v>
      </c>
      <c r="O15" s="114" t="s">
        <v>514</v>
      </c>
      <c r="P15" s="114"/>
      <c r="Q15" s="114" t="s">
        <v>520</v>
      </c>
      <c r="R15" s="114" t="s">
        <v>520</v>
      </c>
    </row>
    <row r="16" spans="1:18" x14ac:dyDescent="0.2">
      <c r="A16" s="157" t="s">
        <v>210</v>
      </c>
      <c r="B16" s="157" t="s">
        <v>171</v>
      </c>
      <c r="C16" s="157" t="s">
        <v>87</v>
      </c>
      <c r="D16" s="157" t="s">
        <v>41</v>
      </c>
      <c r="E16" s="178"/>
      <c r="F16" s="178">
        <v>9</v>
      </c>
      <c r="G16" s="250">
        <v>102.80000000000001</v>
      </c>
      <c r="H16" s="250">
        <v>102.80000000000001</v>
      </c>
      <c r="I16" s="68">
        <f t="shared" si="0"/>
        <v>190</v>
      </c>
      <c r="J16">
        <f t="shared" si="1"/>
        <v>1</v>
      </c>
      <c r="N16" s="114">
        <v>10</v>
      </c>
      <c r="O16" s="114" t="s">
        <v>515</v>
      </c>
      <c r="P16" s="114"/>
      <c r="Q16" s="114" t="s">
        <v>520</v>
      </c>
      <c r="R16" s="114" t="s">
        <v>520</v>
      </c>
    </row>
    <row r="17" spans="1:18" x14ac:dyDescent="0.2">
      <c r="A17" s="157" t="s">
        <v>254</v>
      </c>
      <c r="B17" s="157" t="s">
        <v>73</v>
      </c>
      <c r="C17" s="157" t="s">
        <v>101</v>
      </c>
      <c r="D17" s="157" t="s">
        <v>39</v>
      </c>
      <c r="E17" s="178"/>
      <c r="F17" s="178">
        <v>6</v>
      </c>
      <c r="G17" s="250">
        <v>96.600000000000009</v>
      </c>
      <c r="H17" s="250">
        <v>96.600000000000009</v>
      </c>
      <c r="I17" s="68">
        <f t="shared" si="0"/>
        <v>189</v>
      </c>
      <c r="J17">
        <f t="shared" si="1"/>
        <v>1</v>
      </c>
      <c r="N17" s="114">
        <v>11</v>
      </c>
      <c r="O17" s="114" t="s">
        <v>516</v>
      </c>
      <c r="P17" s="114"/>
      <c r="Q17" s="114" t="s">
        <v>520</v>
      </c>
      <c r="R17" s="114" t="s">
        <v>520</v>
      </c>
    </row>
    <row r="18" spans="1:18" x14ac:dyDescent="0.2">
      <c r="A18" s="157" t="s">
        <v>221</v>
      </c>
      <c r="B18" s="157" t="s">
        <v>134</v>
      </c>
      <c r="C18" s="157" t="s">
        <v>532</v>
      </c>
      <c r="D18" s="157" t="s">
        <v>565</v>
      </c>
      <c r="E18" s="178"/>
      <c r="F18" s="178">
        <v>9</v>
      </c>
      <c r="G18" s="250">
        <v>90.9</v>
      </c>
      <c r="H18" s="250">
        <v>90.9</v>
      </c>
      <c r="I18" s="68">
        <f t="shared" si="0"/>
        <v>188</v>
      </c>
      <c r="J18">
        <f t="shared" si="1"/>
        <v>1</v>
      </c>
      <c r="N18" s="114">
        <v>12</v>
      </c>
      <c r="O18" s="114" t="s">
        <v>517</v>
      </c>
      <c r="P18" s="114"/>
      <c r="Q18" s="114" t="s">
        <v>520</v>
      </c>
      <c r="R18" s="114" t="s">
        <v>520</v>
      </c>
    </row>
    <row r="19" spans="1:18" x14ac:dyDescent="0.2">
      <c r="A19" s="157" t="s">
        <v>464</v>
      </c>
      <c r="B19" s="157" t="s">
        <v>556</v>
      </c>
      <c r="C19" s="157" t="s">
        <v>92</v>
      </c>
      <c r="D19" s="157" t="s">
        <v>565</v>
      </c>
      <c r="E19" s="178">
        <v>1</v>
      </c>
      <c r="F19" s="178">
        <v>6</v>
      </c>
      <c r="G19" s="250">
        <v>86.9</v>
      </c>
      <c r="H19" s="250">
        <v>86.9</v>
      </c>
      <c r="I19" s="68">
        <f t="shared" si="0"/>
        <v>187</v>
      </c>
      <c r="J19">
        <f t="shared" si="1"/>
        <v>1</v>
      </c>
      <c r="N19" s="114">
        <v>13</v>
      </c>
      <c r="O19" s="114" t="s">
        <v>518</v>
      </c>
      <c r="P19" s="114"/>
      <c r="Q19" s="114" t="s">
        <v>520</v>
      </c>
      <c r="R19" s="114" t="s">
        <v>520</v>
      </c>
    </row>
    <row r="20" spans="1:18" x14ac:dyDescent="0.2">
      <c r="A20" s="157" t="s">
        <v>257</v>
      </c>
      <c r="B20" s="157" t="s">
        <v>122</v>
      </c>
      <c r="C20" s="157" t="s">
        <v>98</v>
      </c>
      <c r="D20" s="157" t="s">
        <v>38</v>
      </c>
      <c r="E20" s="178"/>
      <c r="F20" s="178">
        <v>10</v>
      </c>
      <c r="G20" s="250">
        <v>84.8</v>
      </c>
      <c r="H20" s="250">
        <v>84.8</v>
      </c>
      <c r="I20" s="68">
        <f t="shared" si="0"/>
        <v>186</v>
      </c>
      <c r="J20">
        <f t="shared" si="1"/>
        <v>1</v>
      </c>
      <c r="N20" s="114">
        <v>14</v>
      </c>
      <c r="O20" s="114" t="s">
        <v>519</v>
      </c>
      <c r="P20" s="114"/>
      <c r="Q20" s="114" t="s">
        <v>520</v>
      </c>
      <c r="R20" s="114" t="s">
        <v>520</v>
      </c>
    </row>
    <row r="21" spans="1:18" x14ac:dyDescent="0.2">
      <c r="A21" s="157" t="s">
        <v>232</v>
      </c>
      <c r="B21" s="157" t="s">
        <v>161</v>
      </c>
      <c r="C21" s="157" t="s">
        <v>160</v>
      </c>
      <c r="D21" s="157" t="s">
        <v>565</v>
      </c>
      <c r="E21" s="178"/>
      <c r="F21" s="178">
        <v>12</v>
      </c>
      <c r="G21" s="250">
        <v>84.3</v>
      </c>
      <c r="H21" s="250">
        <v>84.3</v>
      </c>
      <c r="I21" s="68">
        <f t="shared" si="0"/>
        <v>185</v>
      </c>
      <c r="J21">
        <f t="shared" si="1"/>
        <v>1</v>
      </c>
    </row>
    <row r="22" spans="1:18" x14ac:dyDescent="0.2">
      <c r="A22" s="157" t="s">
        <v>554</v>
      </c>
      <c r="B22" s="157" t="s">
        <v>555</v>
      </c>
      <c r="C22" s="157" t="s">
        <v>92</v>
      </c>
      <c r="D22" s="157" t="s">
        <v>47</v>
      </c>
      <c r="E22" s="178"/>
      <c r="F22" s="178">
        <v>6</v>
      </c>
      <c r="G22" s="250">
        <v>82.100000000000009</v>
      </c>
      <c r="H22" s="250">
        <v>82.100000000000009</v>
      </c>
      <c r="I22" s="68">
        <f t="shared" si="0"/>
        <v>184</v>
      </c>
      <c r="J22">
        <f t="shared" si="1"/>
        <v>1</v>
      </c>
    </row>
    <row r="23" spans="1:18" x14ac:dyDescent="0.2">
      <c r="A23" s="157" t="s">
        <v>239</v>
      </c>
      <c r="B23" s="157" t="s">
        <v>106</v>
      </c>
      <c r="C23" s="157" t="s">
        <v>107</v>
      </c>
      <c r="D23" s="157" t="s">
        <v>44</v>
      </c>
      <c r="E23" s="178"/>
      <c r="F23" s="178">
        <v>9</v>
      </c>
      <c r="G23" s="250">
        <v>81</v>
      </c>
      <c r="H23" s="250">
        <v>81</v>
      </c>
      <c r="I23" s="68">
        <f t="shared" si="0"/>
        <v>183</v>
      </c>
      <c r="J23">
        <f t="shared" si="1"/>
        <v>1</v>
      </c>
    </row>
    <row r="24" spans="1:18" x14ac:dyDescent="0.2">
      <c r="A24" s="157" t="s">
        <v>269</v>
      </c>
      <c r="B24" s="157" t="s">
        <v>71</v>
      </c>
      <c r="C24" s="157" t="s">
        <v>72</v>
      </c>
      <c r="D24" s="157" t="s">
        <v>43</v>
      </c>
      <c r="E24" s="178"/>
      <c r="F24" s="178">
        <v>10</v>
      </c>
      <c r="G24" s="250">
        <v>79.800000000000011</v>
      </c>
      <c r="H24" s="250">
        <v>79.800000000000011</v>
      </c>
      <c r="I24" s="68">
        <f t="shared" si="0"/>
        <v>182</v>
      </c>
      <c r="J24">
        <f t="shared" si="1"/>
        <v>1</v>
      </c>
    </row>
    <row r="25" spans="1:18" x14ac:dyDescent="0.2">
      <c r="A25" s="157" t="s">
        <v>431</v>
      </c>
      <c r="B25" s="157" t="s">
        <v>158</v>
      </c>
      <c r="C25" s="157" t="s">
        <v>126</v>
      </c>
      <c r="D25" s="157" t="s">
        <v>39</v>
      </c>
      <c r="E25" s="178">
        <v>1</v>
      </c>
      <c r="F25" s="178">
        <v>10</v>
      </c>
      <c r="G25" s="250">
        <v>79.699999999999989</v>
      </c>
      <c r="H25" s="250">
        <v>79.699999999999989</v>
      </c>
      <c r="I25" s="68">
        <f t="shared" si="0"/>
        <v>181</v>
      </c>
      <c r="J25">
        <f t="shared" si="1"/>
        <v>1</v>
      </c>
    </row>
    <row r="26" spans="1:18" x14ac:dyDescent="0.2">
      <c r="A26" s="157" t="s">
        <v>321</v>
      </c>
      <c r="B26" s="157" t="s">
        <v>163</v>
      </c>
      <c r="C26" s="157" t="s">
        <v>325</v>
      </c>
      <c r="D26" s="157" t="s">
        <v>43</v>
      </c>
      <c r="E26" s="178"/>
      <c r="F26" s="178">
        <v>8</v>
      </c>
      <c r="G26" s="250">
        <v>75.2</v>
      </c>
      <c r="H26" s="250">
        <v>75.2</v>
      </c>
      <c r="I26" s="68">
        <f t="shared" si="0"/>
        <v>180</v>
      </c>
      <c r="J26">
        <f t="shared" si="1"/>
        <v>1</v>
      </c>
    </row>
    <row r="27" spans="1:18" x14ac:dyDescent="0.2">
      <c r="A27" s="157" t="s">
        <v>219</v>
      </c>
      <c r="B27" s="157" t="s">
        <v>97</v>
      </c>
      <c r="C27" s="157" t="s">
        <v>70</v>
      </c>
      <c r="D27" s="157" t="s">
        <v>39</v>
      </c>
      <c r="E27" s="178"/>
      <c r="F27" s="178">
        <v>11</v>
      </c>
      <c r="G27" s="250">
        <v>74.300000000000011</v>
      </c>
      <c r="H27" s="250">
        <v>74.300000000000011</v>
      </c>
      <c r="I27" s="68">
        <f t="shared" si="0"/>
        <v>179</v>
      </c>
      <c r="J27">
        <f t="shared" si="1"/>
        <v>1</v>
      </c>
    </row>
    <row r="28" spans="1:18" x14ac:dyDescent="0.2">
      <c r="A28" s="157" t="s">
        <v>245</v>
      </c>
      <c r="B28" s="157" t="s">
        <v>124</v>
      </c>
      <c r="C28" s="157" t="s">
        <v>153</v>
      </c>
      <c r="D28" s="157" t="s">
        <v>40</v>
      </c>
      <c r="E28" s="178"/>
      <c r="F28" s="178">
        <v>7</v>
      </c>
      <c r="G28" s="250">
        <v>66.800000000000011</v>
      </c>
      <c r="H28" s="250">
        <v>66.800000000000011</v>
      </c>
      <c r="I28" s="68">
        <f t="shared" si="0"/>
        <v>178</v>
      </c>
      <c r="J28">
        <f t="shared" si="1"/>
        <v>1</v>
      </c>
    </row>
    <row r="29" spans="1:18" x14ac:dyDescent="0.2">
      <c r="A29" s="157" t="s">
        <v>466</v>
      </c>
      <c r="B29" s="157" t="s">
        <v>85</v>
      </c>
      <c r="C29" s="157" t="s">
        <v>334</v>
      </c>
      <c r="D29" s="157" t="s">
        <v>47</v>
      </c>
      <c r="E29" s="178"/>
      <c r="F29" s="178">
        <v>4</v>
      </c>
      <c r="G29" s="250">
        <v>66.599999999999994</v>
      </c>
      <c r="H29" s="250">
        <v>66.599999999999994</v>
      </c>
      <c r="I29" s="68">
        <f t="shared" si="0"/>
        <v>177</v>
      </c>
      <c r="J29">
        <f t="shared" si="1"/>
        <v>1</v>
      </c>
    </row>
    <row r="30" spans="1:18" x14ac:dyDescent="0.2">
      <c r="A30" s="157" t="s">
        <v>240</v>
      </c>
      <c r="B30" s="157" t="s">
        <v>81</v>
      </c>
      <c r="C30" s="157" t="s">
        <v>551</v>
      </c>
      <c r="D30" s="157" t="s">
        <v>564</v>
      </c>
      <c r="E30" s="178"/>
      <c r="F30" s="178">
        <v>9</v>
      </c>
      <c r="G30" s="250">
        <v>66.2</v>
      </c>
      <c r="H30" s="250">
        <v>66.2</v>
      </c>
      <c r="I30" s="68">
        <f t="shared" si="0"/>
        <v>176</v>
      </c>
      <c r="J30">
        <f t="shared" si="1"/>
        <v>1</v>
      </c>
    </row>
    <row r="31" spans="1:18" x14ac:dyDescent="0.2">
      <c r="A31" s="157" t="s">
        <v>241</v>
      </c>
      <c r="B31" s="157" t="s">
        <v>109</v>
      </c>
      <c r="C31" s="157" t="s">
        <v>100</v>
      </c>
      <c r="D31" s="157" t="s">
        <v>41</v>
      </c>
      <c r="E31" s="178"/>
      <c r="F31" s="178">
        <v>5</v>
      </c>
      <c r="G31" s="250">
        <v>63.699999999999996</v>
      </c>
      <c r="H31" s="250">
        <v>63.699999999999996</v>
      </c>
      <c r="I31" s="68">
        <f t="shared" si="0"/>
        <v>175</v>
      </c>
      <c r="J31">
        <f t="shared" si="1"/>
        <v>1</v>
      </c>
    </row>
    <row r="32" spans="1:18" x14ac:dyDescent="0.2">
      <c r="A32" s="157" t="s">
        <v>209</v>
      </c>
      <c r="B32" s="157" t="s">
        <v>553</v>
      </c>
      <c r="C32" s="157" t="s">
        <v>108</v>
      </c>
      <c r="D32" s="157" t="s">
        <v>40</v>
      </c>
      <c r="E32" s="178"/>
      <c r="F32" s="178">
        <v>10</v>
      </c>
      <c r="G32" s="250">
        <v>62.7</v>
      </c>
      <c r="H32" s="250">
        <v>62.7</v>
      </c>
      <c r="I32" s="68">
        <f t="shared" si="0"/>
        <v>174</v>
      </c>
      <c r="J32">
        <f t="shared" si="1"/>
        <v>1</v>
      </c>
    </row>
    <row r="33" spans="1:10" x14ac:dyDescent="0.2">
      <c r="A33" s="157" t="s">
        <v>312</v>
      </c>
      <c r="B33" s="157" t="s">
        <v>526</v>
      </c>
      <c r="C33" s="157" t="s">
        <v>313</v>
      </c>
      <c r="D33" s="157" t="s">
        <v>44</v>
      </c>
      <c r="E33" s="178"/>
      <c r="F33" s="178">
        <v>5</v>
      </c>
      <c r="G33" s="250">
        <v>61.699999999999996</v>
      </c>
      <c r="H33" s="250">
        <v>61.699999999999996</v>
      </c>
      <c r="I33" s="68">
        <f t="shared" si="0"/>
        <v>173</v>
      </c>
      <c r="J33">
        <f t="shared" si="1"/>
        <v>1</v>
      </c>
    </row>
    <row r="34" spans="1:10" x14ac:dyDescent="0.2">
      <c r="A34" s="157" t="s">
        <v>234</v>
      </c>
      <c r="B34" s="157" t="s">
        <v>85</v>
      </c>
      <c r="C34" s="157" t="s">
        <v>148</v>
      </c>
      <c r="D34" s="157" t="s">
        <v>47</v>
      </c>
      <c r="E34" s="178"/>
      <c r="F34" s="178">
        <v>5</v>
      </c>
      <c r="G34" s="250">
        <v>61.2</v>
      </c>
      <c r="H34" s="250">
        <v>61.2</v>
      </c>
      <c r="I34" s="68">
        <f t="shared" si="0"/>
        <v>172</v>
      </c>
      <c r="J34">
        <f t="shared" si="1"/>
        <v>1</v>
      </c>
    </row>
    <row r="35" spans="1:10" x14ac:dyDescent="0.2">
      <c r="A35" s="157" t="s">
        <v>205</v>
      </c>
      <c r="B35" s="157" t="s">
        <v>110</v>
      </c>
      <c r="C35" s="157" t="s">
        <v>92</v>
      </c>
      <c r="D35" s="157" t="s">
        <v>37</v>
      </c>
      <c r="E35" s="178"/>
      <c r="F35" s="178">
        <v>6</v>
      </c>
      <c r="G35" s="250">
        <v>60.5</v>
      </c>
      <c r="H35" s="250">
        <v>60.5</v>
      </c>
      <c r="I35" s="68">
        <f t="shared" si="0"/>
        <v>171</v>
      </c>
      <c r="J35">
        <f t="shared" si="1"/>
        <v>1</v>
      </c>
    </row>
    <row r="36" spans="1:10" x14ac:dyDescent="0.2">
      <c r="A36" s="157" t="s">
        <v>225</v>
      </c>
      <c r="B36" s="157" t="s">
        <v>91</v>
      </c>
      <c r="C36" s="157" t="s">
        <v>530</v>
      </c>
      <c r="D36" s="157" t="s">
        <v>49</v>
      </c>
      <c r="E36" s="178"/>
      <c r="F36" s="178">
        <v>5</v>
      </c>
      <c r="G36" s="250">
        <v>58.1</v>
      </c>
      <c r="H36" s="250">
        <v>58.1</v>
      </c>
      <c r="I36" s="68">
        <f t="shared" si="0"/>
        <v>170</v>
      </c>
      <c r="J36">
        <f t="shared" si="1"/>
        <v>1</v>
      </c>
    </row>
    <row r="37" spans="1:10" x14ac:dyDescent="0.2">
      <c r="A37" s="157" t="s">
        <v>475</v>
      </c>
      <c r="B37" s="157" t="s">
        <v>446</v>
      </c>
      <c r="C37" s="157" t="s">
        <v>305</v>
      </c>
      <c r="D37" s="157" t="s">
        <v>40</v>
      </c>
      <c r="E37" s="178"/>
      <c r="F37" s="178">
        <v>7</v>
      </c>
      <c r="G37" s="250">
        <v>57.699999999999996</v>
      </c>
      <c r="H37" s="250">
        <v>57.699999999999996</v>
      </c>
      <c r="I37" s="68">
        <f t="shared" si="0"/>
        <v>169</v>
      </c>
      <c r="J37">
        <f t="shared" si="1"/>
        <v>1</v>
      </c>
    </row>
    <row r="38" spans="1:10" x14ac:dyDescent="0.2">
      <c r="A38" s="157" t="s">
        <v>255</v>
      </c>
      <c r="B38" s="157" t="s">
        <v>123</v>
      </c>
      <c r="C38" s="157" t="s">
        <v>78</v>
      </c>
      <c r="D38" s="157" t="s">
        <v>42</v>
      </c>
      <c r="E38" s="178"/>
      <c r="F38" s="178">
        <v>9</v>
      </c>
      <c r="G38" s="250">
        <v>57.2</v>
      </c>
      <c r="H38" s="250">
        <v>57.2</v>
      </c>
      <c r="I38" s="68">
        <f t="shared" si="0"/>
        <v>168</v>
      </c>
      <c r="J38">
        <f t="shared" si="1"/>
        <v>1</v>
      </c>
    </row>
    <row r="39" spans="1:10" x14ac:dyDescent="0.2">
      <c r="A39" s="157" t="s">
        <v>316</v>
      </c>
      <c r="B39" s="157" t="s">
        <v>155</v>
      </c>
      <c r="C39" s="157" t="s">
        <v>172</v>
      </c>
      <c r="D39" s="157" t="s">
        <v>564</v>
      </c>
      <c r="E39" s="178"/>
      <c r="F39" s="178">
        <v>10</v>
      </c>
      <c r="G39" s="250">
        <v>56.099999999999994</v>
      </c>
      <c r="H39" s="250">
        <v>56.099999999999994</v>
      </c>
      <c r="I39" s="68">
        <f t="shared" si="0"/>
        <v>167</v>
      </c>
      <c r="J39">
        <f t="shared" si="1"/>
        <v>1</v>
      </c>
    </row>
    <row r="40" spans="1:10" x14ac:dyDescent="0.2">
      <c r="A40" s="157" t="s">
        <v>242</v>
      </c>
      <c r="B40" s="157" t="s">
        <v>77</v>
      </c>
      <c r="C40" s="157" t="s">
        <v>78</v>
      </c>
      <c r="D40" s="157" t="s">
        <v>42</v>
      </c>
      <c r="E40" s="178">
        <v>1</v>
      </c>
      <c r="F40" s="178">
        <v>5</v>
      </c>
      <c r="G40" s="250">
        <v>54.9</v>
      </c>
      <c r="H40" s="250">
        <v>54.9</v>
      </c>
      <c r="I40" s="68">
        <f t="shared" si="0"/>
        <v>166</v>
      </c>
      <c r="J40">
        <f t="shared" si="1"/>
        <v>1</v>
      </c>
    </row>
    <row r="41" spans="1:10" x14ac:dyDescent="0.2">
      <c r="A41" s="157" t="s">
        <v>217</v>
      </c>
      <c r="B41" s="157" t="s">
        <v>141</v>
      </c>
      <c r="C41" s="157" t="s">
        <v>93</v>
      </c>
      <c r="D41" s="157" t="s">
        <v>38</v>
      </c>
      <c r="E41" s="178"/>
      <c r="F41" s="178">
        <v>7</v>
      </c>
      <c r="G41" s="250">
        <v>54.3</v>
      </c>
      <c r="H41" s="250">
        <v>54.3</v>
      </c>
      <c r="I41" s="68">
        <f t="shared" si="0"/>
        <v>165</v>
      </c>
      <c r="J41">
        <f t="shared" si="1"/>
        <v>1</v>
      </c>
    </row>
    <row r="42" spans="1:10" x14ac:dyDescent="0.2">
      <c r="A42" s="157" t="s">
        <v>327</v>
      </c>
      <c r="B42" s="157" t="s">
        <v>332</v>
      </c>
      <c r="C42" s="157" t="s">
        <v>129</v>
      </c>
      <c r="D42" s="157" t="s">
        <v>49</v>
      </c>
      <c r="E42" s="178"/>
      <c r="F42" s="178">
        <v>3</v>
      </c>
      <c r="G42" s="250">
        <v>52.3</v>
      </c>
      <c r="H42" s="250">
        <v>52.3</v>
      </c>
      <c r="I42" s="68">
        <f t="shared" si="0"/>
        <v>164</v>
      </c>
      <c r="J42">
        <f t="shared" si="1"/>
        <v>1</v>
      </c>
    </row>
    <row r="43" spans="1:10" x14ac:dyDescent="0.2">
      <c r="A43" s="157" t="s">
        <v>318</v>
      </c>
      <c r="B43" s="157" t="s">
        <v>320</v>
      </c>
      <c r="C43" s="157" t="s">
        <v>307</v>
      </c>
      <c r="D43" s="157" t="s">
        <v>49</v>
      </c>
      <c r="E43" s="178"/>
      <c r="F43" s="178">
        <v>7</v>
      </c>
      <c r="G43" s="250">
        <v>51.900000000000006</v>
      </c>
      <c r="H43" s="250">
        <v>51.900000000000006</v>
      </c>
      <c r="I43" s="68">
        <f t="shared" si="0"/>
        <v>163</v>
      </c>
      <c r="J43">
        <f t="shared" si="1"/>
        <v>1</v>
      </c>
    </row>
    <row r="44" spans="1:10" x14ac:dyDescent="0.2">
      <c r="A44" s="157" t="s">
        <v>214</v>
      </c>
      <c r="B44" s="157" t="s">
        <v>105</v>
      </c>
      <c r="C44" s="157" t="s">
        <v>307</v>
      </c>
      <c r="D44" s="157" t="s">
        <v>44</v>
      </c>
      <c r="E44" s="178"/>
      <c r="F44" s="178">
        <v>6</v>
      </c>
      <c r="G44" s="250">
        <v>51.3</v>
      </c>
      <c r="H44" s="250">
        <v>51.3</v>
      </c>
      <c r="I44" s="68">
        <f t="shared" si="0"/>
        <v>162</v>
      </c>
      <c r="J44">
        <f t="shared" si="1"/>
        <v>1</v>
      </c>
    </row>
    <row r="45" spans="1:10" x14ac:dyDescent="0.2">
      <c r="A45" s="157" t="s">
        <v>480</v>
      </c>
      <c r="B45" s="157" t="s">
        <v>109</v>
      </c>
      <c r="C45" s="157" t="s">
        <v>413</v>
      </c>
      <c r="D45" s="157" t="s">
        <v>43</v>
      </c>
      <c r="E45" s="178"/>
      <c r="F45" s="178">
        <v>8</v>
      </c>
      <c r="G45" s="250">
        <v>49</v>
      </c>
      <c r="H45" s="250">
        <v>49</v>
      </c>
      <c r="I45" s="68">
        <f t="shared" si="0"/>
        <v>161</v>
      </c>
      <c r="J45">
        <f t="shared" si="1"/>
        <v>1</v>
      </c>
    </row>
    <row r="46" spans="1:10" x14ac:dyDescent="0.2">
      <c r="A46" s="157" t="s">
        <v>449</v>
      </c>
      <c r="B46" s="157" t="s">
        <v>278</v>
      </c>
      <c r="C46" s="157" t="s">
        <v>88</v>
      </c>
      <c r="D46" s="157" t="s">
        <v>48</v>
      </c>
      <c r="E46" s="178">
        <v>1</v>
      </c>
      <c r="F46" s="178">
        <v>5</v>
      </c>
      <c r="G46" s="250">
        <v>48.9</v>
      </c>
      <c r="H46" s="250">
        <v>48.9</v>
      </c>
      <c r="I46" s="68">
        <f t="shared" si="0"/>
        <v>160</v>
      </c>
      <c r="J46">
        <f t="shared" si="1"/>
        <v>1</v>
      </c>
    </row>
    <row r="47" spans="1:10" x14ac:dyDescent="0.2">
      <c r="A47" s="157" t="s">
        <v>231</v>
      </c>
      <c r="B47" s="157" t="s">
        <v>130</v>
      </c>
      <c r="C47" s="157" t="s">
        <v>550</v>
      </c>
      <c r="D47" s="157" t="s">
        <v>43</v>
      </c>
      <c r="E47" s="178"/>
      <c r="F47" s="178">
        <v>4</v>
      </c>
      <c r="G47" s="250">
        <v>46.3</v>
      </c>
      <c r="H47" s="250">
        <v>46.3</v>
      </c>
      <c r="I47" s="68">
        <f t="shared" si="0"/>
        <v>159</v>
      </c>
      <c r="J47">
        <f t="shared" si="1"/>
        <v>1</v>
      </c>
    </row>
    <row r="48" spans="1:10" x14ac:dyDescent="0.2">
      <c r="A48" s="157" t="s">
        <v>206</v>
      </c>
      <c r="B48" s="157" t="s">
        <v>114</v>
      </c>
      <c r="C48" s="157" t="s">
        <v>115</v>
      </c>
      <c r="D48" s="157" t="s">
        <v>38</v>
      </c>
      <c r="E48" s="178"/>
      <c r="F48" s="178">
        <v>5</v>
      </c>
      <c r="G48" s="250">
        <v>45.6</v>
      </c>
      <c r="H48" s="250">
        <v>45.6</v>
      </c>
      <c r="I48" s="68">
        <f t="shared" si="0"/>
        <v>158</v>
      </c>
      <c r="J48">
        <f t="shared" si="1"/>
        <v>1</v>
      </c>
    </row>
    <row r="49" spans="1:10" x14ac:dyDescent="0.2">
      <c r="A49" s="157" t="s">
        <v>331</v>
      </c>
      <c r="B49" s="157" t="s">
        <v>302</v>
      </c>
      <c r="C49" s="157" t="s">
        <v>113</v>
      </c>
      <c r="D49" s="157" t="s">
        <v>43</v>
      </c>
      <c r="E49" s="178"/>
      <c r="F49" s="178">
        <v>6</v>
      </c>
      <c r="G49" s="250">
        <v>45.5</v>
      </c>
      <c r="H49" s="250">
        <v>45.5</v>
      </c>
      <c r="I49" s="68">
        <f t="shared" si="0"/>
        <v>157</v>
      </c>
      <c r="J49">
        <f t="shared" si="1"/>
        <v>1</v>
      </c>
    </row>
    <row r="50" spans="1:10" x14ac:dyDescent="0.2">
      <c r="A50" s="157" t="s">
        <v>223</v>
      </c>
      <c r="B50" s="157" t="s">
        <v>176</v>
      </c>
      <c r="C50" s="157" t="s">
        <v>95</v>
      </c>
      <c r="D50" s="157" t="s">
        <v>41</v>
      </c>
      <c r="E50" s="178"/>
      <c r="F50" s="178">
        <v>7</v>
      </c>
      <c r="G50" s="250">
        <v>44.100000000000009</v>
      </c>
      <c r="H50" s="250">
        <v>44.100000000000009</v>
      </c>
      <c r="I50" s="68">
        <f t="shared" si="0"/>
        <v>156</v>
      </c>
      <c r="J50">
        <f t="shared" si="1"/>
        <v>1</v>
      </c>
    </row>
    <row r="51" spans="1:10" x14ac:dyDescent="0.2">
      <c r="A51" s="157" t="s">
        <v>253</v>
      </c>
      <c r="B51" s="157" t="s">
        <v>147</v>
      </c>
      <c r="C51" s="157" t="s">
        <v>151</v>
      </c>
      <c r="D51" s="157" t="s">
        <v>48</v>
      </c>
      <c r="E51" s="178">
        <v>1</v>
      </c>
      <c r="F51" s="178">
        <v>4</v>
      </c>
      <c r="G51" s="250">
        <v>43.800000000000004</v>
      </c>
      <c r="H51" s="250">
        <v>43.800000000000004</v>
      </c>
      <c r="I51" s="68">
        <f t="shared" si="0"/>
        <v>155</v>
      </c>
      <c r="J51">
        <f t="shared" si="1"/>
        <v>1</v>
      </c>
    </row>
    <row r="52" spans="1:10" x14ac:dyDescent="0.2">
      <c r="A52" s="157" t="s">
        <v>567</v>
      </c>
      <c r="B52" s="157" t="s">
        <v>568</v>
      </c>
      <c r="C52" s="157" t="s">
        <v>76</v>
      </c>
      <c r="D52" s="157" t="s">
        <v>40</v>
      </c>
      <c r="E52" s="178"/>
      <c r="F52" s="178">
        <v>6</v>
      </c>
      <c r="G52" s="250">
        <v>43.599999999999994</v>
      </c>
      <c r="H52" s="250">
        <v>43.599999999999994</v>
      </c>
      <c r="I52" s="68">
        <f t="shared" si="0"/>
        <v>154</v>
      </c>
      <c r="J52">
        <f t="shared" si="1"/>
        <v>1</v>
      </c>
    </row>
    <row r="53" spans="1:10" x14ac:dyDescent="0.2">
      <c r="A53" s="157" t="s">
        <v>260</v>
      </c>
      <c r="B53" s="157" t="s">
        <v>145</v>
      </c>
      <c r="C53" s="157" t="s">
        <v>146</v>
      </c>
      <c r="D53" s="157" t="s">
        <v>37</v>
      </c>
      <c r="E53" s="178"/>
      <c r="F53" s="178">
        <v>7</v>
      </c>
      <c r="G53" s="250">
        <v>43.1</v>
      </c>
      <c r="H53" s="250">
        <v>43.1</v>
      </c>
      <c r="I53" s="68">
        <f t="shared" si="0"/>
        <v>153</v>
      </c>
      <c r="J53">
        <f t="shared" si="1"/>
        <v>1</v>
      </c>
    </row>
    <row r="54" spans="1:10" x14ac:dyDescent="0.2">
      <c r="A54" s="157" t="s">
        <v>272</v>
      </c>
      <c r="B54" s="157" t="s">
        <v>175</v>
      </c>
      <c r="C54" s="157" t="s">
        <v>89</v>
      </c>
      <c r="D54" s="157" t="s">
        <v>50</v>
      </c>
      <c r="E54" s="178"/>
      <c r="F54" s="178">
        <v>5</v>
      </c>
      <c r="G54" s="250">
        <v>42.7</v>
      </c>
      <c r="H54" s="250">
        <v>42.7</v>
      </c>
      <c r="I54" s="68">
        <f t="shared" si="0"/>
        <v>152</v>
      </c>
      <c r="J54">
        <f t="shared" si="1"/>
        <v>1</v>
      </c>
    </row>
    <row r="55" spans="1:10" x14ac:dyDescent="0.2">
      <c r="A55" s="157" t="s">
        <v>262</v>
      </c>
      <c r="B55" s="157" t="s">
        <v>168</v>
      </c>
      <c r="C55" s="157" t="s">
        <v>72</v>
      </c>
      <c r="D55" s="157" t="s">
        <v>564</v>
      </c>
      <c r="E55" s="178"/>
      <c r="F55" s="178">
        <v>4</v>
      </c>
      <c r="G55" s="250">
        <v>42.5</v>
      </c>
      <c r="H55" s="250">
        <v>42.5</v>
      </c>
      <c r="I55" s="68">
        <f t="shared" si="0"/>
        <v>151</v>
      </c>
      <c r="J55">
        <f t="shared" si="1"/>
        <v>1</v>
      </c>
    </row>
    <row r="56" spans="1:10" x14ac:dyDescent="0.2">
      <c r="A56" s="157" t="s">
        <v>457</v>
      </c>
      <c r="B56" s="157" t="s">
        <v>419</v>
      </c>
      <c r="C56" s="157" t="s">
        <v>470</v>
      </c>
      <c r="D56" s="157" t="s">
        <v>48</v>
      </c>
      <c r="E56" s="178"/>
      <c r="F56" s="178">
        <v>4</v>
      </c>
      <c r="G56" s="250">
        <v>41.8</v>
      </c>
      <c r="H56" s="250">
        <v>41.8</v>
      </c>
      <c r="I56" s="68">
        <f t="shared" si="0"/>
        <v>150</v>
      </c>
      <c r="J56">
        <f t="shared" si="1"/>
        <v>1</v>
      </c>
    </row>
    <row r="57" spans="1:10" x14ac:dyDescent="0.2">
      <c r="A57" s="157" t="s">
        <v>230</v>
      </c>
      <c r="B57" s="157" t="s">
        <v>186</v>
      </c>
      <c r="C57" s="157" t="s">
        <v>202</v>
      </c>
      <c r="D57" s="157" t="s">
        <v>39</v>
      </c>
      <c r="E57" s="178"/>
      <c r="F57" s="178">
        <v>7</v>
      </c>
      <c r="G57" s="250">
        <v>40.4</v>
      </c>
      <c r="H57" s="250">
        <v>40.4</v>
      </c>
      <c r="I57" s="68">
        <f t="shared" si="0"/>
        <v>149</v>
      </c>
      <c r="J57">
        <f t="shared" si="1"/>
        <v>1</v>
      </c>
    </row>
    <row r="58" spans="1:10" x14ac:dyDescent="0.2">
      <c r="A58" s="157" t="s">
        <v>270</v>
      </c>
      <c r="B58" s="157" t="s">
        <v>427</v>
      </c>
      <c r="C58" s="157" t="s">
        <v>529</v>
      </c>
      <c r="D58" s="157" t="s">
        <v>49</v>
      </c>
      <c r="E58" s="178"/>
      <c r="F58" s="178">
        <v>6</v>
      </c>
      <c r="G58" s="250">
        <v>39.4</v>
      </c>
      <c r="H58" s="250">
        <v>39.4</v>
      </c>
      <c r="I58" s="68">
        <f t="shared" si="0"/>
        <v>148</v>
      </c>
      <c r="J58">
        <f t="shared" si="1"/>
        <v>1</v>
      </c>
    </row>
    <row r="59" spans="1:10" x14ac:dyDescent="0.2">
      <c r="A59" s="157" t="s">
        <v>243</v>
      </c>
      <c r="B59" s="157" t="s">
        <v>165</v>
      </c>
      <c r="C59" s="157" t="s">
        <v>174</v>
      </c>
      <c r="D59" s="157" t="s">
        <v>43</v>
      </c>
      <c r="E59" s="178"/>
      <c r="F59" s="178">
        <v>5</v>
      </c>
      <c r="G59" s="250">
        <v>38.9</v>
      </c>
      <c r="H59" s="250">
        <v>38.9</v>
      </c>
      <c r="I59" s="68">
        <f t="shared" si="0"/>
        <v>147</v>
      </c>
      <c r="J59">
        <f t="shared" si="1"/>
        <v>1</v>
      </c>
    </row>
    <row r="60" spans="1:10" x14ac:dyDescent="0.2">
      <c r="A60" s="157" t="s">
        <v>246</v>
      </c>
      <c r="B60" s="157" t="s">
        <v>164</v>
      </c>
      <c r="C60" s="157" t="s">
        <v>87</v>
      </c>
      <c r="D60" s="157" t="s">
        <v>40</v>
      </c>
      <c r="E60" s="178"/>
      <c r="F60" s="178">
        <v>4</v>
      </c>
      <c r="G60" s="250">
        <v>37.999999999999993</v>
      </c>
      <c r="H60" s="250">
        <v>37.999999999999993</v>
      </c>
      <c r="I60" s="68">
        <f t="shared" si="0"/>
        <v>146</v>
      </c>
      <c r="J60">
        <f t="shared" si="1"/>
        <v>1</v>
      </c>
    </row>
    <row r="61" spans="1:10" x14ac:dyDescent="0.2">
      <c r="A61" s="157" t="s">
        <v>283</v>
      </c>
      <c r="B61" s="157" t="s">
        <v>281</v>
      </c>
      <c r="C61" s="157" t="s">
        <v>104</v>
      </c>
      <c r="D61" s="157" t="s">
        <v>44</v>
      </c>
      <c r="E61" s="178"/>
      <c r="F61" s="178">
        <v>6</v>
      </c>
      <c r="G61" s="250">
        <v>35.299999999999997</v>
      </c>
      <c r="H61" s="250">
        <v>35.299999999999997</v>
      </c>
      <c r="I61" s="68">
        <f t="shared" si="0"/>
        <v>145</v>
      </c>
      <c r="J61">
        <f t="shared" si="1"/>
        <v>1</v>
      </c>
    </row>
    <row r="62" spans="1:10" x14ac:dyDescent="0.2">
      <c r="A62" s="157" t="s">
        <v>218</v>
      </c>
      <c r="B62" s="157" t="s">
        <v>86</v>
      </c>
      <c r="C62" s="157" t="s">
        <v>334</v>
      </c>
      <c r="D62" s="157" t="s">
        <v>44</v>
      </c>
      <c r="E62" s="178"/>
      <c r="F62" s="178">
        <v>3</v>
      </c>
      <c r="G62" s="250">
        <v>35.299999999999997</v>
      </c>
      <c r="H62" s="250">
        <v>35.299999999999997</v>
      </c>
      <c r="I62" s="68">
        <f t="shared" si="0"/>
        <v>145</v>
      </c>
      <c r="J62">
        <f t="shared" si="1"/>
        <v>2</v>
      </c>
    </row>
    <row r="63" spans="1:10" x14ac:dyDescent="0.2">
      <c r="A63" s="157" t="s">
        <v>329</v>
      </c>
      <c r="B63" s="157" t="s">
        <v>143</v>
      </c>
      <c r="C63" s="157" t="s">
        <v>167</v>
      </c>
      <c r="D63" s="157" t="s">
        <v>50</v>
      </c>
      <c r="E63" s="178"/>
      <c r="F63" s="178">
        <v>1</v>
      </c>
      <c r="G63" s="250">
        <v>34.5</v>
      </c>
      <c r="H63" s="250">
        <v>34.5</v>
      </c>
      <c r="I63" s="68">
        <f t="shared" si="0"/>
        <v>143</v>
      </c>
      <c r="J63">
        <f t="shared" si="1"/>
        <v>1</v>
      </c>
    </row>
    <row r="64" spans="1:10" x14ac:dyDescent="0.2">
      <c r="A64" s="157" t="s">
        <v>264</v>
      </c>
      <c r="B64" s="157" t="s">
        <v>170</v>
      </c>
      <c r="C64" s="157" t="s">
        <v>307</v>
      </c>
      <c r="D64" s="157" t="s">
        <v>41</v>
      </c>
      <c r="E64" s="178"/>
      <c r="F64" s="178">
        <v>4</v>
      </c>
      <c r="G64" s="250">
        <v>34.200000000000003</v>
      </c>
      <c r="H64" s="250">
        <v>34.200000000000003</v>
      </c>
      <c r="I64" s="68">
        <f t="shared" si="0"/>
        <v>142</v>
      </c>
      <c r="J64">
        <f t="shared" si="1"/>
        <v>1</v>
      </c>
    </row>
    <row r="65" spans="1:10" x14ac:dyDescent="0.2">
      <c r="A65" s="157" t="s">
        <v>569</v>
      </c>
      <c r="B65" s="157" t="s">
        <v>187</v>
      </c>
      <c r="C65" s="157" t="s">
        <v>570</v>
      </c>
      <c r="D65" s="157" t="s">
        <v>43</v>
      </c>
      <c r="E65" s="178"/>
      <c r="F65" s="178">
        <v>3</v>
      </c>
      <c r="G65" s="250">
        <v>31.8</v>
      </c>
      <c r="H65" s="250">
        <v>31.8</v>
      </c>
      <c r="I65" s="68">
        <f t="shared" si="0"/>
        <v>141</v>
      </c>
      <c r="J65">
        <f t="shared" si="1"/>
        <v>1</v>
      </c>
    </row>
    <row r="66" spans="1:10" x14ac:dyDescent="0.2">
      <c r="A66" s="157" t="s">
        <v>211</v>
      </c>
      <c r="B66" s="157" t="s">
        <v>86</v>
      </c>
      <c r="C66" s="157" t="s">
        <v>167</v>
      </c>
      <c r="D66" s="157" t="s">
        <v>44</v>
      </c>
      <c r="E66" s="178"/>
      <c r="F66" s="178">
        <v>5</v>
      </c>
      <c r="G66" s="250">
        <v>30.5</v>
      </c>
      <c r="H66" s="250">
        <v>30.5</v>
      </c>
      <c r="I66" s="68">
        <f t="shared" si="0"/>
        <v>140</v>
      </c>
      <c r="J66">
        <f t="shared" si="1"/>
        <v>1</v>
      </c>
    </row>
    <row r="67" spans="1:10" x14ac:dyDescent="0.2">
      <c r="A67" s="157" t="s">
        <v>215</v>
      </c>
      <c r="B67" s="157" t="s">
        <v>86</v>
      </c>
      <c r="C67" s="157" t="s">
        <v>311</v>
      </c>
      <c r="D67" s="157" t="s">
        <v>39</v>
      </c>
      <c r="E67" s="178"/>
      <c r="F67" s="178">
        <v>2</v>
      </c>
      <c r="G67" s="250">
        <v>25.1</v>
      </c>
      <c r="H67" s="250">
        <v>25.1</v>
      </c>
      <c r="I67" s="68">
        <f t="shared" si="0"/>
        <v>139</v>
      </c>
      <c r="J67">
        <f t="shared" si="1"/>
        <v>1</v>
      </c>
    </row>
    <row r="68" spans="1:10" x14ac:dyDescent="0.2">
      <c r="A68" s="157" t="s">
        <v>463</v>
      </c>
      <c r="B68" s="157" t="s">
        <v>86</v>
      </c>
      <c r="C68" s="157" t="s">
        <v>277</v>
      </c>
      <c r="D68" s="157" t="s">
        <v>40</v>
      </c>
      <c r="E68" s="178"/>
      <c r="F68" s="178">
        <v>5</v>
      </c>
      <c r="G68" s="250">
        <v>25</v>
      </c>
      <c r="H68" s="250">
        <v>25</v>
      </c>
      <c r="I68" s="68">
        <f t="shared" ref="I68:I89" si="2">IF(H68=H67,I67,IF(H68=0,ROUNDDOWN(20,0),I67-J67))</f>
        <v>138</v>
      </c>
      <c r="J68">
        <f t="shared" ref="J68:J89" si="3">IF(H68&lt;H67,1,IF(H68=H67,J67+1,0))</f>
        <v>1</v>
      </c>
    </row>
    <row r="69" spans="1:10" x14ac:dyDescent="0.2">
      <c r="A69" s="157" t="s">
        <v>303</v>
      </c>
      <c r="B69" s="157" t="s">
        <v>86</v>
      </c>
      <c r="C69" s="157" t="s">
        <v>107</v>
      </c>
      <c r="D69" s="157" t="s">
        <v>39</v>
      </c>
      <c r="E69" s="178"/>
      <c r="F69" s="178">
        <v>3</v>
      </c>
      <c r="G69" s="250">
        <v>24.599999999999998</v>
      </c>
      <c r="H69" s="250">
        <v>24.599999999999998</v>
      </c>
      <c r="I69" s="68">
        <f t="shared" si="2"/>
        <v>137</v>
      </c>
      <c r="J69">
        <f t="shared" si="3"/>
        <v>1</v>
      </c>
    </row>
    <row r="70" spans="1:10" x14ac:dyDescent="0.2">
      <c r="A70" s="157" t="s">
        <v>222</v>
      </c>
      <c r="B70" s="157" t="s">
        <v>117</v>
      </c>
      <c r="C70" s="157" t="s">
        <v>118</v>
      </c>
      <c r="D70" s="157" t="s">
        <v>38</v>
      </c>
      <c r="E70" s="178"/>
      <c r="F70" s="178">
        <v>5</v>
      </c>
      <c r="G70" s="250">
        <v>24.500000000000004</v>
      </c>
      <c r="H70" s="250">
        <v>24.500000000000004</v>
      </c>
      <c r="I70" s="68">
        <f t="shared" si="2"/>
        <v>136</v>
      </c>
      <c r="J70">
        <f t="shared" si="3"/>
        <v>1</v>
      </c>
    </row>
    <row r="71" spans="1:10" x14ac:dyDescent="0.2">
      <c r="A71" s="157" t="s">
        <v>275</v>
      </c>
      <c r="B71" s="157" t="s">
        <v>179</v>
      </c>
      <c r="C71" s="157" t="s">
        <v>107</v>
      </c>
      <c r="D71" s="157" t="s">
        <v>42</v>
      </c>
      <c r="E71" s="178">
        <v>1</v>
      </c>
      <c r="F71" s="178">
        <v>3</v>
      </c>
      <c r="G71" s="250">
        <v>23.6</v>
      </c>
      <c r="H71" s="250">
        <v>23.6</v>
      </c>
      <c r="I71" s="68">
        <f t="shared" si="2"/>
        <v>135</v>
      </c>
      <c r="J71">
        <f t="shared" si="3"/>
        <v>1</v>
      </c>
    </row>
    <row r="72" spans="1:10" x14ac:dyDescent="0.2">
      <c r="A72" s="157" t="s">
        <v>261</v>
      </c>
      <c r="B72" s="157" t="s">
        <v>131</v>
      </c>
      <c r="C72" s="157" t="s">
        <v>132</v>
      </c>
      <c r="D72" s="157" t="s">
        <v>47</v>
      </c>
      <c r="E72" s="178"/>
      <c r="F72" s="178">
        <v>2</v>
      </c>
      <c r="G72" s="250">
        <v>22.3</v>
      </c>
      <c r="H72" s="250">
        <v>22.3</v>
      </c>
      <c r="I72" s="68">
        <f t="shared" si="2"/>
        <v>134</v>
      </c>
      <c r="J72">
        <f t="shared" si="3"/>
        <v>1</v>
      </c>
    </row>
    <row r="73" spans="1:10" x14ac:dyDescent="0.2">
      <c r="A73" s="157" t="s">
        <v>259</v>
      </c>
      <c r="B73" s="157" t="s">
        <v>84</v>
      </c>
      <c r="C73" s="157" t="s">
        <v>154</v>
      </c>
      <c r="D73" s="157" t="s">
        <v>48</v>
      </c>
      <c r="E73" s="178"/>
      <c r="F73" s="178">
        <v>1</v>
      </c>
      <c r="G73" s="250">
        <v>21.8</v>
      </c>
      <c r="H73" s="250">
        <v>21.8</v>
      </c>
      <c r="I73" s="68">
        <f t="shared" si="2"/>
        <v>133</v>
      </c>
      <c r="J73">
        <f t="shared" si="3"/>
        <v>1</v>
      </c>
    </row>
    <row r="74" spans="1:10" x14ac:dyDescent="0.2">
      <c r="A74" s="157" t="s">
        <v>228</v>
      </c>
      <c r="B74" s="157" t="s">
        <v>82</v>
      </c>
      <c r="C74" s="157" t="s">
        <v>157</v>
      </c>
      <c r="D74" s="157" t="s">
        <v>50</v>
      </c>
      <c r="E74" s="178"/>
      <c r="F74" s="178">
        <v>4</v>
      </c>
      <c r="G74" s="250">
        <v>21.700000000000003</v>
      </c>
      <c r="H74" s="250">
        <v>21.700000000000003</v>
      </c>
      <c r="I74" s="68">
        <f t="shared" si="2"/>
        <v>132</v>
      </c>
      <c r="J74">
        <f t="shared" si="3"/>
        <v>1</v>
      </c>
    </row>
    <row r="75" spans="1:10" x14ac:dyDescent="0.2">
      <c r="A75" s="157" t="s">
        <v>479</v>
      </c>
      <c r="B75" s="157" t="s">
        <v>422</v>
      </c>
      <c r="C75" s="157" t="s">
        <v>315</v>
      </c>
      <c r="D75" s="157" t="s">
        <v>50</v>
      </c>
      <c r="E75" s="178"/>
      <c r="F75" s="178">
        <v>4</v>
      </c>
      <c r="G75" s="250">
        <v>21.1</v>
      </c>
      <c r="H75" s="250">
        <v>21.1</v>
      </c>
      <c r="I75" s="68">
        <f t="shared" si="2"/>
        <v>131</v>
      </c>
      <c r="J75">
        <f t="shared" si="3"/>
        <v>1</v>
      </c>
    </row>
    <row r="76" spans="1:10" x14ac:dyDescent="0.2">
      <c r="A76" s="157" t="s">
        <v>227</v>
      </c>
      <c r="B76" s="157" t="s">
        <v>149</v>
      </c>
      <c r="C76" s="157" t="s">
        <v>150</v>
      </c>
      <c r="D76" s="157" t="s">
        <v>44</v>
      </c>
      <c r="E76" s="178">
        <v>1</v>
      </c>
      <c r="F76" s="178">
        <v>3</v>
      </c>
      <c r="G76" s="250">
        <v>20.5</v>
      </c>
      <c r="H76" s="250">
        <v>20.5</v>
      </c>
      <c r="I76" s="68">
        <f t="shared" si="2"/>
        <v>130</v>
      </c>
      <c r="J76">
        <f t="shared" si="3"/>
        <v>1</v>
      </c>
    </row>
    <row r="77" spans="1:10" x14ac:dyDescent="0.2">
      <c r="A77" s="157" t="s">
        <v>266</v>
      </c>
      <c r="B77" s="157" t="s">
        <v>85</v>
      </c>
      <c r="C77" s="157" t="s">
        <v>90</v>
      </c>
      <c r="D77" s="157" t="s">
        <v>565</v>
      </c>
      <c r="E77" s="178"/>
      <c r="F77" s="178">
        <v>2</v>
      </c>
      <c r="G77" s="250">
        <v>20.099999999999998</v>
      </c>
      <c r="H77" s="250">
        <v>20.099999999999998</v>
      </c>
      <c r="I77" s="68">
        <f t="shared" si="2"/>
        <v>129</v>
      </c>
      <c r="J77">
        <f t="shared" si="3"/>
        <v>1</v>
      </c>
    </row>
    <row r="78" spans="1:10" x14ac:dyDescent="0.2">
      <c r="A78" s="157" t="s">
        <v>273</v>
      </c>
      <c r="B78" s="157" t="s">
        <v>163</v>
      </c>
      <c r="C78" s="157" t="s">
        <v>203</v>
      </c>
      <c r="D78" s="157" t="s">
        <v>565</v>
      </c>
      <c r="E78" s="178"/>
      <c r="F78" s="178">
        <v>2</v>
      </c>
      <c r="G78" s="250">
        <v>17.5</v>
      </c>
      <c r="H78" s="250">
        <v>17.5</v>
      </c>
      <c r="I78" s="68">
        <f t="shared" si="2"/>
        <v>128</v>
      </c>
      <c r="J78">
        <f t="shared" si="3"/>
        <v>1</v>
      </c>
    </row>
    <row r="79" spans="1:10" x14ac:dyDescent="0.2">
      <c r="A79" s="157" t="s">
        <v>212</v>
      </c>
      <c r="B79" s="157" t="s">
        <v>103</v>
      </c>
      <c r="C79" s="157" t="s">
        <v>80</v>
      </c>
      <c r="D79" s="157" t="s">
        <v>37</v>
      </c>
      <c r="E79" s="178">
        <v>1</v>
      </c>
      <c r="F79" s="178">
        <v>2</v>
      </c>
      <c r="G79" s="250">
        <v>16.8</v>
      </c>
      <c r="H79" s="250">
        <v>16.8</v>
      </c>
      <c r="I79" s="68">
        <f t="shared" si="2"/>
        <v>127</v>
      </c>
      <c r="J79">
        <f t="shared" si="3"/>
        <v>1</v>
      </c>
    </row>
    <row r="80" spans="1:10" x14ac:dyDescent="0.2">
      <c r="A80" s="157" t="s">
        <v>326</v>
      </c>
      <c r="B80" s="157" t="s">
        <v>328</v>
      </c>
      <c r="C80" s="157" t="s">
        <v>334</v>
      </c>
      <c r="D80" s="157" t="s">
        <v>47</v>
      </c>
      <c r="E80" s="178"/>
      <c r="F80" s="178">
        <v>1</v>
      </c>
      <c r="G80" s="250">
        <v>15.9</v>
      </c>
      <c r="H80" s="250">
        <v>15.9</v>
      </c>
      <c r="I80" s="68">
        <f t="shared" si="2"/>
        <v>126</v>
      </c>
      <c r="J80">
        <f t="shared" si="3"/>
        <v>1</v>
      </c>
    </row>
    <row r="81" spans="1:10" x14ac:dyDescent="0.2">
      <c r="A81" s="157" t="s">
        <v>226</v>
      </c>
      <c r="B81" s="157" t="s">
        <v>166</v>
      </c>
      <c r="C81" s="157" t="s">
        <v>277</v>
      </c>
      <c r="D81" s="157" t="s">
        <v>564</v>
      </c>
      <c r="E81" s="178">
        <v>1</v>
      </c>
      <c r="F81" s="178">
        <v>2</v>
      </c>
      <c r="G81" s="250">
        <v>14.399999999999999</v>
      </c>
      <c r="H81" s="250">
        <v>14.399999999999999</v>
      </c>
      <c r="I81" s="68">
        <f t="shared" si="2"/>
        <v>125</v>
      </c>
      <c r="J81">
        <f t="shared" si="3"/>
        <v>1</v>
      </c>
    </row>
    <row r="82" spans="1:10" x14ac:dyDescent="0.2">
      <c r="A82" s="157" t="s">
        <v>224</v>
      </c>
      <c r="B82" s="157" t="s">
        <v>99</v>
      </c>
      <c r="C82" s="157" t="s">
        <v>133</v>
      </c>
      <c r="D82" s="157" t="s">
        <v>49</v>
      </c>
      <c r="E82" s="178"/>
      <c r="F82" s="178">
        <v>4</v>
      </c>
      <c r="G82" s="250">
        <v>13.9</v>
      </c>
      <c r="H82" s="250">
        <v>13.9</v>
      </c>
      <c r="I82" s="68">
        <f t="shared" si="2"/>
        <v>124</v>
      </c>
      <c r="J82">
        <f t="shared" si="3"/>
        <v>1</v>
      </c>
    </row>
    <row r="83" spans="1:10" x14ac:dyDescent="0.2">
      <c r="A83" s="157" t="s">
        <v>220</v>
      </c>
      <c r="B83" s="157" t="s">
        <v>159</v>
      </c>
      <c r="C83" s="157" t="s">
        <v>160</v>
      </c>
      <c r="D83" s="157" t="s">
        <v>564</v>
      </c>
      <c r="E83" s="178"/>
      <c r="F83" s="178">
        <v>2</v>
      </c>
      <c r="G83" s="250">
        <v>12.1</v>
      </c>
      <c r="H83" s="250">
        <v>12.1</v>
      </c>
      <c r="I83" s="68">
        <f t="shared" si="2"/>
        <v>123</v>
      </c>
      <c r="J83">
        <f t="shared" si="3"/>
        <v>1</v>
      </c>
    </row>
    <row r="84" spans="1:10" x14ac:dyDescent="0.2">
      <c r="A84" s="157" t="s">
        <v>454</v>
      </c>
      <c r="B84" s="157" t="s">
        <v>180</v>
      </c>
      <c r="C84" s="157" t="s">
        <v>75</v>
      </c>
      <c r="D84" s="157" t="s">
        <v>41</v>
      </c>
      <c r="E84" s="178"/>
      <c r="F84" s="178">
        <v>2</v>
      </c>
      <c r="G84" s="250">
        <v>11.4</v>
      </c>
      <c r="H84" s="250">
        <v>11.4</v>
      </c>
      <c r="I84" s="68">
        <f t="shared" si="2"/>
        <v>122</v>
      </c>
      <c r="J84">
        <f t="shared" si="3"/>
        <v>1</v>
      </c>
    </row>
    <row r="85" spans="1:10" x14ac:dyDescent="0.2">
      <c r="A85" s="157" t="s">
        <v>445</v>
      </c>
      <c r="B85" s="157" t="s">
        <v>156</v>
      </c>
      <c r="C85" s="157" t="s">
        <v>447</v>
      </c>
      <c r="D85" s="157" t="s">
        <v>564</v>
      </c>
      <c r="E85" s="178"/>
      <c r="F85" s="178">
        <v>1</v>
      </c>
      <c r="G85" s="250">
        <v>11.2</v>
      </c>
      <c r="H85" s="250">
        <v>11.2</v>
      </c>
      <c r="I85" s="68">
        <f t="shared" si="2"/>
        <v>121</v>
      </c>
      <c r="J85">
        <f t="shared" si="3"/>
        <v>1</v>
      </c>
    </row>
    <row r="86" spans="1:10" x14ac:dyDescent="0.2">
      <c r="A86" s="157" t="s">
        <v>566</v>
      </c>
      <c r="B86" s="157" t="s">
        <v>122</v>
      </c>
      <c r="C86" s="157" t="s">
        <v>277</v>
      </c>
      <c r="D86" s="157" t="s">
        <v>37</v>
      </c>
      <c r="E86" s="178"/>
      <c r="F86" s="178">
        <v>3</v>
      </c>
      <c r="G86" s="250">
        <v>10.8</v>
      </c>
      <c r="H86" s="250">
        <v>10.8</v>
      </c>
      <c r="I86" s="68">
        <f t="shared" si="2"/>
        <v>120</v>
      </c>
      <c r="J86">
        <f t="shared" si="3"/>
        <v>1</v>
      </c>
    </row>
    <row r="87" spans="1:10" x14ac:dyDescent="0.2">
      <c r="A87" s="157" t="s">
        <v>235</v>
      </c>
      <c r="B87" s="157" t="s">
        <v>119</v>
      </c>
      <c r="C87" s="157" t="s">
        <v>440</v>
      </c>
      <c r="D87" s="157" t="s">
        <v>38</v>
      </c>
      <c r="E87" s="178"/>
      <c r="F87" s="178">
        <v>3</v>
      </c>
      <c r="G87" s="250">
        <v>10.1</v>
      </c>
      <c r="H87" s="250">
        <v>10.1</v>
      </c>
      <c r="I87" s="68">
        <f t="shared" si="2"/>
        <v>119</v>
      </c>
      <c r="J87">
        <f t="shared" si="3"/>
        <v>1</v>
      </c>
    </row>
    <row r="88" spans="1:10" x14ac:dyDescent="0.2">
      <c r="A88" s="157" t="s">
        <v>213</v>
      </c>
      <c r="B88" s="157" t="s">
        <v>296</v>
      </c>
      <c r="C88" s="157" t="s">
        <v>74</v>
      </c>
      <c r="D88" s="157" t="s">
        <v>42</v>
      </c>
      <c r="E88" s="178"/>
      <c r="F88" s="178">
        <v>4</v>
      </c>
      <c r="G88" s="250">
        <v>8.5</v>
      </c>
      <c r="H88" s="250">
        <v>8.5</v>
      </c>
      <c r="I88" s="68">
        <f t="shared" si="2"/>
        <v>118</v>
      </c>
      <c r="J88">
        <f t="shared" si="3"/>
        <v>1</v>
      </c>
    </row>
    <row r="89" spans="1:10" x14ac:dyDescent="0.2">
      <c r="A89" s="157" t="s">
        <v>501</v>
      </c>
      <c r="B89" s="157" t="s">
        <v>187</v>
      </c>
      <c r="C89" s="157" t="s">
        <v>525</v>
      </c>
      <c r="D89" s="157" t="s">
        <v>41</v>
      </c>
      <c r="E89" s="178"/>
      <c r="F89" s="178">
        <v>2</v>
      </c>
      <c r="G89" s="250">
        <v>8</v>
      </c>
      <c r="H89" s="250">
        <v>8</v>
      </c>
      <c r="I89" s="68">
        <f t="shared" si="2"/>
        <v>117</v>
      </c>
      <c r="J89">
        <f t="shared" si="3"/>
        <v>1</v>
      </c>
    </row>
    <row r="90" spans="1:10" x14ac:dyDescent="0.2">
      <c r="A90" s="157" t="s">
        <v>247</v>
      </c>
      <c r="B90" s="157" t="s">
        <v>194</v>
      </c>
      <c r="C90" s="157" t="s">
        <v>334</v>
      </c>
      <c r="D90" s="157" t="s">
        <v>50</v>
      </c>
      <c r="E90" s="178"/>
      <c r="F90" s="178">
        <v>2</v>
      </c>
      <c r="G90" s="250">
        <v>7.6</v>
      </c>
      <c r="H90" s="250">
        <v>7.6</v>
      </c>
      <c r="I90" s="68">
        <f t="shared" ref="I90:I153" si="4">IF(H90=H89,I89,IF(H90=0,ROUNDDOWN(20,0),I89-J89))</f>
        <v>116</v>
      </c>
      <c r="J90">
        <f t="shared" ref="J90:J153" si="5">IF(H90&lt;H89,1,IF(H90=H89,J89+1,0))</f>
        <v>1</v>
      </c>
    </row>
    <row r="91" spans="1:10" x14ac:dyDescent="0.2">
      <c r="A91" s="157" t="s">
        <v>216</v>
      </c>
      <c r="B91" s="157" t="s">
        <v>314</v>
      </c>
      <c r="C91" s="157" t="s">
        <v>89</v>
      </c>
      <c r="D91" s="157" t="s">
        <v>50</v>
      </c>
      <c r="E91" s="178"/>
      <c r="F91" s="178">
        <v>3</v>
      </c>
      <c r="G91" s="250">
        <v>7.5</v>
      </c>
      <c r="H91" s="250">
        <v>7.5</v>
      </c>
      <c r="I91" s="68">
        <f t="shared" si="4"/>
        <v>115</v>
      </c>
      <c r="J91">
        <f t="shared" si="5"/>
        <v>1</v>
      </c>
    </row>
    <row r="92" spans="1:10" x14ac:dyDescent="0.2">
      <c r="A92" s="157" t="s">
        <v>441</v>
      </c>
      <c r="B92" s="157" t="s">
        <v>128</v>
      </c>
      <c r="C92" s="157" t="s">
        <v>277</v>
      </c>
      <c r="D92" s="157" t="s">
        <v>565</v>
      </c>
      <c r="E92" s="178"/>
      <c r="F92" s="178">
        <v>1</v>
      </c>
      <c r="G92" s="250">
        <v>7</v>
      </c>
      <c r="H92" s="250">
        <v>7</v>
      </c>
      <c r="I92" s="68">
        <f t="shared" si="4"/>
        <v>114</v>
      </c>
      <c r="J92">
        <f t="shared" si="5"/>
        <v>1</v>
      </c>
    </row>
    <row r="93" spans="1:10" x14ac:dyDescent="0.2">
      <c r="A93" s="157" t="s">
        <v>289</v>
      </c>
      <c r="B93" s="157" t="s">
        <v>73</v>
      </c>
      <c r="C93" s="157" t="s">
        <v>102</v>
      </c>
      <c r="D93" s="157" t="s">
        <v>50</v>
      </c>
      <c r="E93" s="178">
        <v>1</v>
      </c>
      <c r="F93" s="178">
        <v>1</v>
      </c>
      <c r="G93" s="250">
        <v>6</v>
      </c>
      <c r="H93" s="250">
        <v>6</v>
      </c>
      <c r="I93" s="68">
        <f t="shared" si="4"/>
        <v>113</v>
      </c>
      <c r="J93">
        <f t="shared" si="5"/>
        <v>1</v>
      </c>
    </row>
    <row r="94" spans="1:10" x14ac:dyDescent="0.2">
      <c r="A94" s="157" t="s">
        <v>330</v>
      </c>
      <c r="B94" s="157" t="s">
        <v>304</v>
      </c>
      <c r="C94" s="157" t="s">
        <v>126</v>
      </c>
      <c r="D94" s="157" t="s">
        <v>47</v>
      </c>
      <c r="E94" s="178"/>
      <c r="F94" s="178">
        <v>2</v>
      </c>
      <c r="G94" s="250">
        <v>5.6</v>
      </c>
      <c r="H94" s="250">
        <v>5.6</v>
      </c>
      <c r="I94" s="68">
        <f t="shared" si="4"/>
        <v>112</v>
      </c>
      <c r="J94">
        <f t="shared" si="5"/>
        <v>1</v>
      </c>
    </row>
    <row r="95" spans="1:10" x14ac:dyDescent="0.2">
      <c r="A95" s="157" t="s">
        <v>258</v>
      </c>
      <c r="B95" s="157" t="s">
        <v>328</v>
      </c>
      <c r="C95" s="157" t="s">
        <v>276</v>
      </c>
      <c r="D95" s="157" t="s">
        <v>42</v>
      </c>
      <c r="E95" s="178"/>
      <c r="F95" s="178">
        <v>2</v>
      </c>
      <c r="G95" s="250">
        <v>5</v>
      </c>
      <c r="H95" s="250">
        <v>5</v>
      </c>
      <c r="I95" s="68">
        <f t="shared" si="4"/>
        <v>111</v>
      </c>
      <c r="J95">
        <f t="shared" si="5"/>
        <v>1</v>
      </c>
    </row>
    <row r="96" spans="1:10" x14ac:dyDescent="0.2">
      <c r="A96" s="157" t="s">
        <v>442</v>
      </c>
      <c r="B96" s="157" t="s">
        <v>83</v>
      </c>
      <c r="C96" s="157" t="s">
        <v>444</v>
      </c>
      <c r="D96" s="157" t="s">
        <v>565</v>
      </c>
      <c r="E96" s="178"/>
      <c r="F96" s="178">
        <v>1</v>
      </c>
      <c r="G96" s="250">
        <v>3.6</v>
      </c>
      <c r="H96" s="250">
        <v>3.6</v>
      </c>
      <c r="I96" s="68">
        <f t="shared" si="4"/>
        <v>110</v>
      </c>
      <c r="J96">
        <f t="shared" si="5"/>
        <v>1</v>
      </c>
    </row>
    <row r="97" spans="1:10" x14ac:dyDescent="0.2">
      <c r="A97" s="157" t="s">
        <v>319</v>
      </c>
      <c r="B97" s="157" t="s">
        <v>79</v>
      </c>
      <c r="C97" s="157" t="s">
        <v>276</v>
      </c>
      <c r="D97" s="157" t="s">
        <v>49</v>
      </c>
      <c r="E97" s="178"/>
      <c r="F97" s="178">
        <v>1</v>
      </c>
      <c r="G97" s="250">
        <v>2.8</v>
      </c>
      <c r="H97" s="250">
        <v>2.8</v>
      </c>
      <c r="I97" s="68">
        <f t="shared" si="4"/>
        <v>109</v>
      </c>
      <c r="J97">
        <f t="shared" si="5"/>
        <v>1</v>
      </c>
    </row>
    <row r="98" spans="1:10" x14ac:dyDescent="0.2">
      <c r="A98" s="157" t="s">
        <v>468</v>
      </c>
      <c r="B98" s="157" t="s">
        <v>125</v>
      </c>
      <c r="C98" s="157" t="s">
        <v>153</v>
      </c>
      <c r="D98" s="157" t="s">
        <v>48</v>
      </c>
      <c r="E98" s="178"/>
      <c r="F98" s="178">
        <v>1</v>
      </c>
      <c r="G98" s="250">
        <v>1.2</v>
      </c>
      <c r="H98" s="250">
        <v>1.2</v>
      </c>
      <c r="I98" s="68">
        <f t="shared" si="4"/>
        <v>108</v>
      </c>
      <c r="J98">
        <f t="shared" si="5"/>
        <v>1</v>
      </c>
    </row>
    <row r="99" spans="1:10" x14ac:dyDescent="0.2">
      <c r="A99" s="157" t="s">
        <v>271</v>
      </c>
      <c r="B99" s="157" t="s">
        <v>94</v>
      </c>
      <c r="C99" s="157" t="s">
        <v>148</v>
      </c>
      <c r="D99" s="157" t="s">
        <v>564</v>
      </c>
      <c r="E99" s="178"/>
      <c r="F99" s="178"/>
      <c r="G99" s="250">
        <v>0</v>
      </c>
      <c r="H99" s="250">
        <v>0</v>
      </c>
      <c r="I99" s="68">
        <f t="shared" si="4"/>
        <v>20</v>
      </c>
      <c r="J99">
        <f t="shared" si="5"/>
        <v>1</v>
      </c>
    </row>
    <row r="100" spans="1:10" x14ac:dyDescent="0.2">
      <c r="A100" s="157" t="s">
        <v>410</v>
      </c>
      <c r="B100" s="157" t="s">
        <v>280</v>
      </c>
      <c r="C100" s="157" t="s">
        <v>411</v>
      </c>
      <c r="D100" s="157" t="s">
        <v>49</v>
      </c>
      <c r="E100" s="178"/>
      <c r="F100" s="178"/>
      <c r="G100" s="250">
        <v>0</v>
      </c>
      <c r="H100" s="250">
        <v>0</v>
      </c>
      <c r="I100" s="68">
        <f t="shared" si="4"/>
        <v>20</v>
      </c>
      <c r="J100">
        <f t="shared" si="5"/>
        <v>2</v>
      </c>
    </row>
    <row r="101" spans="1:10" x14ac:dyDescent="0.2">
      <c r="A101" s="157" t="s">
        <v>229</v>
      </c>
      <c r="B101" s="157" t="s">
        <v>107</v>
      </c>
      <c r="C101" s="157" t="s">
        <v>522</v>
      </c>
      <c r="D101" s="157" t="s">
        <v>48</v>
      </c>
      <c r="E101" s="178"/>
      <c r="F101" s="178"/>
      <c r="G101" s="250">
        <v>0</v>
      </c>
      <c r="H101" s="250">
        <v>0</v>
      </c>
      <c r="I101" s="68">
        <f t="shared" si="4"/>
        <v>20</v>
      </c>
      <c r="J101">
        <f t="shared" si="5"/>
        <v>3</v>
      </c>
    </row>
    <row r="102" spans="1:10" x14ac:dyDescent="0.2">
      <c r="A102" s="157" t="s">
        <v>252</v>
      </c>
      <c r="B102" s="157" t="s">
        <v>127</v>
      </c>
      <c r="C102" s="157" t="s">
        <v>152</v>
      </c>
      <c r="D102" s="157" t="s">
        <v>48</v>
      </c>
      <c r="E102" s="178"/>
      <c r="F102" s="178"/>
      <c r="G102" s="250">
        <v>0</v>
      </c>
      <c r="H102" s="250">
        <v>0</v>
      </c>
      <c r="I102" s="68">
        <f t="shared" si="4"/>
        <v>20</v>
      </c>
      <c r="J102">
        <f t="shared" si="5"/>
        <v>4</v>
      </c>
    </row>
    <row r="103" spans="1:10" x14ac:dyDescent="0.2">
      <c r="A103" s="157" t="s">
        <v>477</v>
      </c>
      <c r="B103" s="157" t="s">
        <v>483</v>
      </c>
      <c r="C103" s="157" t="s">
        <v>484</v>
      </c>
      <c r="D103" s="157" t="s">
        <v>41</v>
      </c>
      <c r="E103" s="178"/>
      <c r="F103" s="178"/>
      <c r="G103" s="250">
        <v>0</v>
      </c>
      <c r="H103" s="250">
        <v>0</v>
      </c>
      <c r="I103" s="68">
        <f t="shared" si="4"/>
        <v>20</v>
      </c>
      <c r="J103">
        <f t="shared" si="5"/>
        <v>5</v>
      </c>
    </row>
    <row r="104" spans="1:10" x14ac:dyDescent="0.2">
      <c r="I104" s="68">
        <f t="shared" si="4"/>
        <v>20</v>
      </c>
      <c r="J104">
        <f t="shared" si="5"/>
        <v>6</v>
      </c>
    </row>
    <row r="105" spans="1:10" x14ac:dyDescent="0.2">
      <c r="I105" s="68">
        <f t="shared" si="4"/>
        <v>20</v>
      </c>
      <c r="J105">
        <f t="shared" si="5"/>
        <v>7</v>
      </c>
    </row>
    <row r="106" spans="1:10" x14ac:dyDescent="0.2">
      <c r="I106" s="68">
        <f t="shared" si="4"/>
        <v>20</v>
      </c>
      <c r="J106">
        <f t="shared" si="5"/>
        <v>8</v>
      </c>
    </row>
    <row r="107" spans="1:10" x14ac:dyDescent="0.2">
      <c r="I107" s="68">
        <f t="shared" si="4"/>
        <v>20</v>
      </c>
      <c r="J107">
        <f t="shared" si="5"/>
        <v>9</v>
      </c>
    </row>
    <row r="108" spans="1:10" x14ac:dyDescent="0.2">
      <c r="I108" s="68">
        <f t="shared" si="4"/>
        <v>20</v>
      </c>
      <c r="J108">
        <f t="shared" si="5"/>
        <v>10</v>
      </c>
    </row>
    <row r="109" spans="1:10" x14ac:dyDescent="0.2">
      <c r="I109" s="68">
        <f t="shared" si="4"/>
        <v>20</v>
      </c>
      <c r="J109">
        <f t="shared" si="5"/>
        <v>11</v>
      </c>
    </row>
    <row r="110" spans="1:10" x14ac:dyDescent="0.2">
      <c r="I110" s="68">
        <f t="shared" si="4"/>
        <v>20</v>
      </c>
      <c r="J110">
        <f t="shared" si="5"/>
        <v>12</v>
      </c>
    </row>
    <row r="111" spans="1:10" x14ac:dyDescent="0.2">
      <c r="I111" s="68">
        <f t="shared" si="4"/>
        <v>20</v>
      </c>
      <c r="J111">
        <f t="shared" si="5"/>
        <v>13</v>
      </c>
    </row>
    <row r="112" spans="1:10" x14ac:dyDescent="0.2">
      <c r="I112" s="68">
        <f t="shared" si="4"/>
        <v>20</v>
      </c>
      <c r="J112">
        <f t="shared" si="5"/>
        <v>14</v>
      </c>
    </row>
    <row r="113" spans="9:10" x14ac:dyDescent="0.2">
      <c r="I113" s="68">
        <f t="shared" si="4"/>
        <v>20</v>
      </c>
      <c r="J113">
        <f t="shared" si="5"/>
        <v>15</v>
      </c>
    </row>
    <row r="114" spans="9:10" x14ac:dyDescent="0.2">
      <c r="I114" s="68">
        <f t="shared" si="4"/>
        <v>20</v>
      </c>
      <c r="J114">
        <f t="shared" si="5"/>
        <v>16</v>
      </c>
    </row>
    <row r="115" spans="9:10" x14ac:dyDescent="0.2">
      <c r="I115" s="68">
        <f t="shared" si="4"/>
        <v>20</v>
      </c>
      <c r="J115">
        <f t="shared" si="5"/>
        <v>17</v>
      </c>
    </row>
    <row r="116" spans="9:10" x14ac:dyDescent="0.2">
      <c r="I116" s="68">
        <f t="shared" si="4"/>
        <v>20</v>
      </c>
      <c r="J116">
        <f t="shared" si="5"/>
        <v>18</v>
      </c>
    </row>
    <row r="117" spans="9:10" x14ac:dyDescent="0.2">
      <c r="I117" s="68">
        <f t="shared" si="4"/>
        <v>20</v>
      </c>
      <c r="J117">
        <f t="shared" si="5"/>
        <v>19</v>
      </c>
    </row>
    <row r="118" spans="9:10" x14ac:dyDescent="0.2">
      <c r="I118" s="68">
        <f t="shared" si="4"/>
        <v>20</v>
      </c>
      <c r="J118">
        <f t="shared" si="5"/>
        <v>20</v>
      </c>
    </row>
    <row r="119" spans="9:10" x14ac:dyDescent="0.2">
      <c r="I119" s="68">
        <f t="shared" si="4"/>
        <v>20</v>
      </c>
      <c r="J119">
        <f t="shared" si="5"/>
        <v>21</v>
      </c>
    </row>
    <row r="120" spans="9:10" x14ac:dyDescent="0.2">
      <c r="I120" s="68">
        <f t="shared" si="4"/>
        <v>20</v>
      </c>
      <c r="J120">
        <f t="shared" si="5"/>
        <v>22</v>
      </c>
    </row>
    <row r="121" spans="9:10" x14ac:dyDescent="0.2">
      <c r="I121" s="68">
        <f t="shared" si="4"/>
        <v>20</v>
      </c>
      <c r="J121">
        <f t="shared" si="5"/>
        <v>23</v>
      </c>
    </row>
    <row r="122" spans="9:10" x14ac:dyDescent="0.2">
      <c r="I122" s="68">
        <f t="shared" si="4"/>
        <v>20</v>
      </c>
      <c r="J122">
        <f t="shared" si="5"/>
        <v>24</v>
      </c>
    </row>
    <row r="123" spans="9:10" x14ac:dyDescent="0.2">
      <c r="I123" s="68">
        <f t="shared" si="4"/>
        <v>20</v>
      </c>
      <c r="J123">
        <f t="shared" si="5"/>
        <v>25</v>
      </c>
    </row>
    <row r="124" spans="9:10" x14ac:dyDescent="0.2">
      <c r="I124" s="68">
        <f t="shared" si="4"/>
        <v>20</v>
      </c>
      <c r="J124">
        <f t="shared" si="5"/>
        <v>26</v>
      </c>
    </row>
    <row r="125" spans="9:10" x14ac:dyDescent="0.2">
      <c r="I125" s="68">
        <f t="shared" si="4"/>
        <v>20</v>
      </c>
      <c r="J125">
        <f t="shared" si="5"/>
        <v>27</v>
      </c>
    </row>
    <row r="126" spans="9:10" x14ac:dyDescent="0.2">
      <c r="I126" s="68">
        <f t="shared" si="4"/>
        <v>20</v>
      </c>
      <c r="J126">
        <f t="shared" si="5"/>
        <v>28</v>
      </c>
    </row>
    <row r="127" spans="9:10" x14ac:dyDescent="0.2">
      <c r="I127" s="68">
        <f t="shared" si="4"/>
        <v>20</v>
      </c>
      <c r="J127">
        <f t="shared" si="5"/>
        <v>29</v>
      </c>
    </row>
    <row r="128" spans="9:10" x14ac:dyDescent="0.2">
      <c r="I128" s="68">
        <f t="shared" si="4"/>
        <v>20</v>
      </c>
      <c r="J128">
        <f t="shared" si="5"/>
        <v>30</v>
      </c>
    </row>
    <row r="129" spans="9:10" x14ac:dyDescent="0.2">
      <c r="I129" s="68">
        <f t="shared" si="4"/>
        <v>20</v>
      </c>
      <c r="J129">
        <f t="shared" si="5"/>
        <v>31</v>
      </c>
    </row>
    <row r="130" spans="9:10" x14ac:dyDescent="0.2">
      <c r="I130" s="68">
        <f t="shared" si="4"/>
        <v>20</v>
      </c>
      <c r="J130">
        <f t="shared" si="5"/>
        <v>32</v>
      </c>
    </row>
    <row r="131" spans="9:10" x14ac:dyDescent="0.2">
      <c r="I131" s="68">
        <f t="shared" si="4"/>
        <v>20</v>
      </c>
      <c r="J131">
        <f t="shared" si="5"/>
        <v>33</v>
      </c>
    </row>
    <row r="132" spans="9:10" x14ac:dyDescent="0.2">
      <c r="I132" s="68">
        <f t="shared" si="4"/>
        <v>20</v>
      </c>
      <c r="J132">
        <f t="shared" si="5"/>
        <v>34</v>
      </c>
    </row>
    <row r="133" spans="9:10" x14ac:dyDescent="0.2">
      <c r="I133" s="68">
        <f t="shared" si="4"/>
        <v>20</v>
      </c>
      <c r="J133">
        <f t="shared" si="5"/>
        <v>35</v>
      </c>
    </row>
    <row r="134" spans="9:10" x14ac:dyDescent="0.2">
      <c r="I134" s="68">
        <f t="shared" si="4"/>
        <v>20</v>
      </c>
      <c r="J134">
        <f t="shared" si="5"/>
        <v>36</v>
      </c>
    </row>
    <row r="135" spans="9:10" x14ac:dyDescent="0.2">
      <c r="I135" s="68">
        <f t="shared" si="4"/>
        <v>20</v>
      </c>
      <c r="J135">
        <f t="shared" si="5"/>
        <v>37</v>
      </c>
    </row>
    <row r="136" spans="9:10" x14ac:dyDescent="0.2">
      <c r="I136" s="68">
        <f t="shared" si="4"/>
        <v>20</v>
      </c>
      <c r="J136">
        <f t="shared" si="5"/>
        <v>38</v>
      </c>
    </row>
    <row r="137" spans="9:10" x14ac:dyDescent="0.2">
      <c r="I137" s="68">
        <f t="shared" si="4"/>
        <v>20</v>
      </c>
      <c r="J137">
        <f t="shared" si="5"/>
        <v>39</v>
      </c>
    </row>
    <row r="138" spans="9:10" x14ac:dyDescent="0.2">
      <c r="I138" s="68">
        <f t="shared" si="4"/>
        <v>20</v>
      </c>
      <c r="J138">
        <f t="shared" si="5"/>
        <v>40</v>
      </c>
    </row>
    <row r="139" spans="9:10" x14ac:dyDescent="0.2">
      <c r="I139" s="68">
        <f t="shared" si="4"/>
        <v>20</v>
      </c>
      <c r="J139">
        <f t="shared" si="5"/>
        <v>41</v>
      </c>
    </row>
    <row r="140" spans="9:10" x14ac:dyDescent="0.2">
      <c r="I140" s="68">
        <f t="shared" si="4"/>
        <v>20</v>
      </c>
      <c r="J140">
        <f t="shared" si="5"/>
        <v>42</v>
      </c>
    </row>
    <row r="141" spans="9:10" x14ac:dyDescent="0.2">
      <c r="I141" s="68">
        <f t="shared" si="4"/>
        <v>20</v>
      </c>
      <c r="J141">
        <f t="shared" si="5"/>
        <v>43</v>
      </c>
    </row>
    <row r="142" spans="9:10" x14ac:dyDescent="0.2">
      <c r="I142" s="68">
        <f t="shared" si="4"/>
        <v>20</v>
      </c>
      <c r="J142">
        <f t="shared" si="5"/>
        <v>44</v>
      </c>
    </row>
    <row r="143" spans="9:10" x14ac:dyDescent="0.2">
      <c r="I143" s="68">
        <f t="shared" si="4"/>
        <v>20</v>
      </c>
      <c r="J143">
        <f t="shared" si="5"/>
        <v>45</v>
      </c>
    </row>
    <row r="144" spans="9:10" x14ac:dyDescent="0.2">
      <c r="I144" s="68">
        <f t="shared" si="4"/>
        <v>20</v>
      </c>
      <c r="J144">
        <f t="shared" si="5"/>
        <v>46</v>
      </c>
    </row>
    <row r="145" spans="9:10" x14ac:dyDescent="0.2">
      <c r="I145" s="68">
        <f t="shared" si="4"/>
        <v>20</v>
      </c>
      <c r="J145">
        <f t="shared" si="5"/>
        <v>47</v>
      </c>
    </row>
    <row r="146" spans="9:10" x14ac:dyDescent="0.2">
      <c r="I146" s="68">
        <f t="shared" si="4"/>
        <v>20</v>
      </c>
      <c r="J146">
        <f t="shared" si="5"/>
        <v>48</v>
      </c>
    </row>
    <row r="147" spans="9:10" x14ac:dyDescent="0.2">
      <c r="I147" s="68">
        <f t="shared" si="4"/>
        <v>20</v>
      </c>
      <c r="J147">
        <f t="shared" si="5"/>
        <v>49</v>
      </c>
    </row>
    <row r="148" spans="9:10" x14ac:dyDescent="0.2">
      <c r="I148" s="68">
        <f t="shared" si="4"/>
        <v>20</v>
      </c>
      <c r="J148">
        <f t="shared" si="5"/>
        <v>50</v>
      </c>
    </row>
    <row r="149" spans="9:10" x14ac:dyDescent="0.2">
      <c r="I149" s="68">
        <f t="shared" si="4"/>
        <v>20</v>
      </c>
      <c r="J149">
        <f t="shared" si="5"/>
        <v>51</v>
      </c>
    </row>
    <row r="150" spans="9:10" x14ac:dyDescent="0.2">
      <c r="I150" s="68">
        <f t="shared" si="4"/>
        <v>20</v>
      </c>
      <c r="J150">
        <f t="shared" si="5"/>
        <v>52</v>
      </c>
    </row>
    <row r="151" spans="9:10" x14ac:dyDescent="0.2">
      <c r="I151" s="68">
        <f t="shared" si="4"/>
        <v>20</v>
      </c>
      <c r="J151">
        <f t="shared" si="5"/>
        <v>53</v>
      </c>
    </row>
    <row r="152" spans="9:10" x14ac:dyDescent="0.2">
      <c r="I152" s="68">
        <f t="shared" si="4"/>
        <v>20</v>
      </c>
      <c r="J152">
        <f t="shared" si="5"/>
        <v>54</v>
      </c>
    </row>
    <row r="153" spans="9:10" x14ac:dyDescent="0.2">
      <c r="I153" s="68">
        <f t="shared" si="4"/>
        <v>20</v>
      </c>
      <c r="J153">
        <f t="shared" si="5"/>
        <v>55</v>
      </c>
    </row>
    <row r="154" spans="9:10" x14ac:dyDescent="0.2">
      <c r="I154" s="68">
        <f t="shared" ref="I154:I217" si="6">IF(H154=H153,I153,IF(H154=0,ROUNDDOWN(20,0),I153-J153))</f>
        <v>20</v>
      </c>
      <c r="J154">
        <f t="shared" ref="J154:J217" si="7">IF(H154&lt;H153,1,IF(H154=H153,J153+1,0))</f>
        <v>56</v>
      </c>
    </row>
    <row r="155" spans="9:10" x14ac:dyDescent="0.2">
      <c r="I155" s="68">
        <f t="shared" si="6"/>
        <v>20</v>
      </c>
      <c r="J155">
        <f t="shared" si="7"/>
        <v>57</v>
      </c>
    </row>
    <row r="156" spans="9:10" x14ac:dyDescent="0.2">
      <c r="I156" s="68">
        <f t="shared" si="6"/>
        <v>20</v>
      </c>
      <c r="J156">
        <f t="shared" si="7"/>
        <v>58</v>
      </c>
    </row>
    <row r="157" spans="9:10" x14ac:dyDescent="0.2">
      <c r="I157" s="68">
        <f t="shared" si="6"/>
        <v>20</v>
      </c>
      <c r="J157">
        <f t="shared" si="7"/>
        <v>59</v>
      </c>
    </row>
    <row r="158" spans="9:10" x14ac:dyDescent="0.2">
      <c r="I158" s="68">
        <f t="shared" si="6"/>
        <v>20</v>
      </c>
      <c r="J158">
        <f t="shared" si="7"/>
        <v>60</v>
      </c>
    </row>
    <row r="159" spans="9:10" x14ac:dyDescent="0.2">
      <c r="I159" s="68">
        <f t="shared" si="6"/>
        <v>20</v>
      </c>
      <c r="J159">
        <f t="shared" si="7"/>
        <v>61</v>
      </c>
    </row>
    <row r="160" spans="9:10" x14ac:dyDescent="0.2">
      <c r="I160" s="68">
        <f t="shared" si="6"/>
        <v>20</v>
      </c>
      <c r="J160">
        <f t="shared" si="7"/>
        <v>62</v>
      </c>
    </row>
    <row r="161" spans="9:10" x14ac:dyDescent="0.2">
      <c r="I161" s="68">
        <f t="shared" si="6"/>
        <v>20</v>
      </c>
      <c r="J161">
        <f t="shared" si="7"/>
        <v>63</v>
      </c>
    </row>
    <row r="162" spans="9:10" x14ac:dyDescent="0.2">
      <c r="I162" s="68">
        <f t="shared" si="6"/>
        <v>20</v>
      </c>
      <c r="J162">
        <f t="shared" si="7"/>
        <v>64</v>
      </c>
    </row>
    <row r="163" spans="9:10" x14ac:dyDescent="0.2">
      <c r="I163" s="68">
        <f t="shared" si="6"/>
        <v>20</v>
      </c>
      <c r="J163">
        <f t="shared" si="7"/>
        <v>65</v>
      </c>
    </row>
    <row r="164" spans="9:10" x14ac:dyDescent="0.2">
      <c r="I164" s="68">
        <f t="shared" si="6"/>
        <v>20</v>
      </c>
      <c r="J164">
        <f t="shared" si="7"/>
        <v>66</v>
      </c>
    </row>
    <row r="165" spans="9:10" x14ac:dyDescent="0.2">
      <c r="I165" s="68">
        <f t="shared" si="6"/>
        <v>20</v>
      </c>
      <c r="J165">
        <f t="shared" si="7"/>
        <v>67</v>
      </c>
    </row>
    <row r="166" spans="9:10" x14ac:dyDescent="0.2">
      <c r="I166" s="68">
        <f t="shared" si="6"/>
        <v>20</v>
      </c>
      <c r="J166">
        <f t="shared" si="7"/>
        <v>68</v>
      </c>
    </row>
    <row r="167" spans="9:10" x14ac:dyDescent="0.2">
      <c r="I167" s="68">
        <f t="shared" si="6"/>
        <v>20</v>
      </c>
      <c r="J167">
        <f t="shared" si="7"/>
        <v>69</v>
      </c>
    </row>
    <row r="168" spans="9:10" x14ac:dyDescent="0.2">
      <c r="I168" s="68">
        <f t="shared" si="6"/>
        <v>20</v>
      </c>
      <c r="J168">
        <f t="shared" si="7"/>
        <v>70</v>
      </c>
    </row>
    <row r="169" spans="9:10" x14ac:dyDescent="0.2">
      <c r="I169" s="68">
        <f t="shared" si="6"/>
        <v>20</v>
      </c>
      <c r="J169">
        <f t="shared" si="7"/>
        <v>71</v>
      </c>
    </row>
    <row r="170" spans="9:10" x14ac:dyDescent="0.2">
      <c r="I170" s="68">
        <f t="shared" si="6"/>
        <v>20</v>
      </c>
      <c r="J170">
        <f t="shared" si="7"/>
        <v>72</v>
      </c>
    </row>
    <row r="171" spans="9:10" x14ac:dyDescent="0.2">
      <c r="I171" s="68">
        <f t="shared" si="6"/>
        <v>20</v>
      </c>
      <c r="J171">
        <f t="shared" si="7"/>
        <v>73</v>
      </c>
    </row>
    <row r="172" spans="9:10" x14ac:dyDescent="0.2">
      <c r="I172" s="68">
        <f t="shared" si="6"/>
        <v>20</v>
      </c>
      <c r="J172">
        <f t="shared" si="7"/>
        <v>74</v>
      </c>
    </row>
    <row r="173" spans="9:10" x14ac:dyDescent="0.2">
      <c r="I173" s="68">
        <f t="shared" si="6"/>
        <v>20</v>
      </c>
      <c r="J173">
        <f t="shared" si="7"/>
        <v>75</v>
      </c>
    </row>
    <row r="174" spans="9:10" x14ac:dyDescent="0.2">
      <c r="I174" s="68">
        <f t="shared" si="6"/>
        <v>20</v>
      </c>
      <c r="J174">
        <f t="shared" si="7"/>
        <v>76</v>
      </c>
    </row>
    <row r="175" spans="9:10" x14ac:dyDescent="0.2">
      <c r="I175" s="68">
        <f t="shared" si="6"/>
        <v>20</v>
      </c>
      <c r="J175">
        <f t="shared" si="7"/>
        <v>77</v>
      </c>
    </row>
    <row r="176" spans="9:10" x14ac:dyDescent="0.2">
      <c r="I176" s="68">
        <f t="shared" si="6"/>
        <v>20</v>
      </c>
      <c r="J176">
        <f t="shared" si="7"/>
        <v>78</v>
      </c>
    </row>
    <row r="177" spans="9:10" x14ac:dyDescent="0.2">
      <c r="I177" s="68">
        <f t="shared" si="6"/>
        <v>20</v>
      </c>
      <c r="J177">
        <f t="shared" si="7"/>
        <v>79</v>
      </c>
    </row>
    <row r="178" spans="9:10" x14ac:dyDescent="0.2">
      <c r="I178" s="68">
        <f t="shared" si="6"/>
        <v>20</v>
      </c>
      <c r="J178">
        <f t="shared" si="7"/>
        <v>80</v>
      </c>
    </row>
    <row r="179" spans="9:10" x14ac:dyDescent="0.2">
      <c r="I179" s="68">
        <f t="shared" si="6"/>
        <v>20</v>
      </c>
      <c r="J179">
        <f t="shared" si="7"/>
        <v>81</v>
      </c>
    </row>
    <row r="180" spans="9:10" x14ac:dyDescent="0.2">
      <c r="I180" s="68">
        <f t="shared" si="6"/>
        <v>20</v>
      </c>
      <c r="J180">
        <f t="shared" si="7"/>
        <v>82</v>
      </c>
    </row>
    <row r="181" spans="9:10" x14ac:dyDescent="0.2">
      <c r="I181" s="68">
        <f t="shared" si="6"/>
        <v>20</v>
      </c>
      <c r="J181">
        <f t="shared" si="7"/>
        <v>83</v>
      </c>
    </row>
    <row r="182" spans="9:10" x14ac:dyDescent="0.2">
      <c r="I182" s="68">
        <f t="shared" si="6"/>
        <v>20</v>
      </c>
      <c r="J182">
        <f t="shared" si="7"/>
        <v>84</v>
      </c>
    </row>
    <row r="183" spans="9:10" x14ac:dyDescent="0.2">
      <c r="I183" s="68">
        <f t="shared" si="6"/>
        <v>20</v>
      </c>
      <c r="J183">
        <f t="shared" si="7"/>
        <v>85</v>
      </c>
    </row>
    <row r="184" spans="9:10" x14ac:dyDescent="0.2">
      <c r="I184" s="68">
        <f t="shared" si="6"/>
        <v>20</v>
      </c>
      <c r="J184">
        <f t="shared" si="7"/>
        <v>86</v>
      </c>
    </row>
    <row r="185" spans="9:10" x14ac:dyDescent="0.2">
      <c r="I185" s="68">
        <f t="shared" si="6"/>
        <v>20</v>
      </c>
      <c r="J185">
        <f t="shared" si="7"/>
        <v>87</v>
      </c>
    </row>
    <row r="186" spans="9:10" x14ac:dyDescent="0.2">
      <c r="I186" s="68">
        <f t="shared" si="6"/>
        <v>20</v>
      </c>
      <c r="J186">
        <f t="shared" si="7"/>
        <v>88</v>
      </c>
    </row>
    <row r="187" spans="9:10" x14ac:dyDescent="0.2">
      <c r="I187" s="68">
        <f t="shared" si="6"/>
        <v>20</v>
      </c>
      <c r="J187">
        <f t="shared" si="7"/>
        <v>89</v>
      </c>
    </row>
    <row r="188" spans="9:10" x14ac:dyDescent="0.2">
      <c r="I188" s="68">
        <f t="shared" si="6"/>
        <v>20</v>
      </c>
      <c r="J188">
        <f t="shared" si="7"/>
        <v>90</v>
      </c>
    </row>
    <row r="189" spans="9:10" x14ac:dyDescent="0.2">
      <c r="I189" s="68">
        <f t="shared" si="6"/>
        <v>20</v>
      </c>
      <c r="J189">
        <f t="shared" si="7"/>
        <v>91</v>
      </c>
    </row>
    <row r="190" spans="9:10" x14ac:dyDescent="0.2">
      <c r="I190" s="68">
        <f t="shared" si="6"/>
        <v>20</v>
      </c>
      <c r="J190">
        <f t="shared" si="7"/>
        <v>92</v>
      </c>
    </row>
    <row r="191" spans="9:10" x14ac:dyDescent="0.2">
      <c r="I191" s="68">
        <f t="shared" si="6"/>
        <v>20</v>
      </c>
      <c r="J191">
        <f t="shared" si="7"/>
        <v>93</v>
      </c>
    </row>
    <row r="192" spans="9:10" x14ac:dyDescent="0.2">
      <c r="I192" s="68">
        <f t="shared" si="6"/>
        <v>20</v>
      </c>
      <c r="J192">
        <f t="shared" si="7"/>
        <v>94</v>
      </c>
    </row>
    <row r="193" spans="9:10" x14ac:dyDescent="0.2">
      <c r="I193" s="68">
        <f t="shared" si="6"/>
        <v>20</v>
      </c>
      <c r="J193">
        <f t="shared" si="7"/>
        <v>95</v>
      </c>
    </row>
    <row r="194" spans="9:10" x14ac:dyDescent="0.2">
      <c r="I194" s="68">
        <f t="shared" si="6"/>
        <v>20</v>
      </c>
      <c r="J194">
        <f t="shared" si="7"/>
        <v>96</v>
      </c>
    </row>
    <row r="195" spans="9:10" x14ac:dyDescent="0.2">
      <c r="I195" s="68">
        <f t="shared" si="6"/>
        <v>20</v>
      </c>
      <c r="J195">
        <f t="shared" si="7"/>
        <v>97</v>
      </c>
    </row>
    <row r="196" spans="9:10" x14ac:dyDescent="0.2">
      <c r="I196" s="68">
        <f t="shared" si="6"/>
        <v>20</v>
      </c>
      <c r="J196">
        <f t="shared" si="7"/>
        <v>98</v>
      </c>
    </row>
    <row r="197" spans="9:10" x14ac:dyDescent="0.2">
      <c r="I197" s="68">
        <f t="shared" si="6"/>
        <v>20</v>
      </c>
      <c r="J197">
        <f t="shared" si="7"/>
        <v>99</v>
      </c>
    </row>
    <row r="198" spans="9:10" x14ac:dyDescent="0.2">
      <c r="I198" s="68">
        <f t="shared" si="6"/>
        <v>20</v>
      </c>
      <c r="J198">
        <f t="shared" si="7"/>
        <v>100</v>
      </c>
    </row>
    <row r="199" spans="9:10" x14ac:dyDescent="0.2">
      <c r="I199" s="68">
        <f t="shared" si="6"/>
        <v>20</v>
      </c>
      <c r="J199">
        <f t="shared" si="7"/>
        <v>101</v>
      </c>
    </row>
    <row r="200" spans="9:10" x14ac:dyDescent="0.2">
      <c r="I200" s="68">
        <f t="shared" si="6"/>
        <v>20</v>
      </c>
      <c r="J200">
        <f t="shared" si="7"/>
        <v>102</v>
      </c>
    </row>
    <row r="201" spans="9:10" x14ac:dyDescent="0.2">
      <c r="I201" s="68">
        <f t="shared" si="6"/>
        <v>20</v>
      </c>
      <c r="J201">
        <f t="shared" si="7"/>
        <v>103</v>
      </c>
    </row>
    <row r="202" spans="9:10" x14ac:dyDescent="0.2">
      <c r="I202" s="68">
        <f t="shared" si="6"/>
        <v>20</v>
      </c>
      <c r="J202">
        <f t="shared" si="7"/>
        <v>104</v>
      </c>
    </row>
    <row r="203" spans="9:10" x14ac:dyDescent="0.2">
      <c r="I203" s="68">
        <f t="shared" si="6"/>
        <v>20</v>
      </c>
      <c r="J203">
        <f t="shared" si="7"/>
        <v>105</v>
      </c>
    </row>
    <row r="204" spans="9:10" x14ac:dyDescent="0.2">
      <c r="I204" s="68">
        <f t="shared" si="6"/>
        <v>20</v>
      </c>
      <c r="J204">
        <f t="shared" si="7"/>
        <v>106</v>
      </c>
    </row>
    <row r="205" spans="9:10" x14ac:dyDescent="0.2">
      <c r="I205" s="68">
        <f t="shared" si="6"/>
        <v>20</v>
      </c>
      <c r="J205">
        <f t="shared" si="7"/>
        <v>107</v>
      </c>
    </row>
    <row r="206" spans="9:10" x14ac:dyDescent="0.2">
      <c r="I206" s="68">
        <f t="shared" si="6"/>
        <v>20</v>
      </c>
      <c r="J206">
        <f t="shared" si="7"/>
        <v>108</v>
      </c>
    </row>
    <row r="207" spans="9:10" x14ac:dyDescent="0.2">
      <c r="I207" s="68">
        <f t="shared" si="6"/>
        <v>20</v>
      </c>
      <c r="J207">
        <f t="shared" si="7"/>
        <v>109</v>
      </c>
    </row>
    <row r="208" spans="9:10" x14ac:dyDescent="0.2">
      <c r="I208" s="68">
        <f t="shared" si="6"/>
        <v>20</v>
      </c>
      <c r="J208">
        <f t="shared" si="7"/>
        <v>110</v>
      </c>
    </row>
    <row r="209" spans="9:10" x14ac:dyDescent="0.2">
      <c r="I209" s="68">
        <f t="shared" si="6"/>
        <v>20</v>
      </c>
      <c r="J209">
        <f t="shared" si="7"/>
        <v>111</v>
      </c>
    </row>
    <row r="210" spans="9:10" x14ac:dyDescent="0.2">
      <c r="I210" s="68">
        <f t="shared" si="6"/>
        <v>20</v>
      </c>
      <c r="J210">
        <f t="shared" si="7"/>
        <v>112</v>
      </c>
    </row>
    <row r="211" spans="9:10" x14ac:dyDescent="0.2">
      <c r="I211" s="68">
        <f t="shared" si="6"/>
        <v>20</v>
      </c>
      <c r="J211">
        <f t="shared" si="7"/>
        <v>113</v>
      </c>
    </row>
    <row r="212" spans="9:10" x14ac:dyDescent="0.2">
      <c r="I212" s="68">
        <f t="shared" si="6"/>
        <v>20</v>
      </c>
      <c r="J212">
        <f t="shared" si="7"/>
        <v>114</v>
      </c>
    </row>
    <row r="213" spans="9:10" x14ac:dyDescent="0.2">
      <c r="I213" s="68">
        <f t="shared" si="6"/>
        <v>20</v>
      </c>
      <c r="J213">
        <f t="shared" si="7"/>
        <v>115</v>
      </c>
    </row>
    <row r="214" spans="9:10" x14ac:dyDescent="0.2">
      <c r="I214" s="68">
        <f t="shared" si="6"/>
        <v>20</v>
      </c>
      <c r="J214">
        <f t="shared" si="7"/>
        <v>116</v>
      </c>
    </row>
    <row r="215" spans="9:10" x14ac:dyDescent="0.2">
      <c r="I215" s="68">
        <f t="shared" si="6"/>
        <v>20</v>
      </c>
      <c r="J215">
        <f t="shared" si="7"/>
        <v>117</v>
      </c>
    </row>
    <row r="216" spans="9:10" x14ac:dyDescent="0.2">
      <c r="I216" s="68">
        <f t="shared" si="6"/>
        <v>20</v>
      </c>
      <c r="J216">
        <f t="shared" si="7"/>
        <v>118</v>
      </c>
    </row>
    <row r="217" spans="9:10" x14ac:dyDescent="0.2">
      <c r="I217" s="68">
        <f t="shared" si="6"/>
        <v>20</v>
      </c>
      <c r="J217">
        <f t="shared" si="7"/>
        <v>119</v>
      </c>
    </row>
    <row r="218" spans="9:10" x14ac:dyDescent="0.2">
      <c r="I218" s="68">
        <f t="shared" ref="I218:I267" si="8">IF(H218=H217,I217,IF(H218=0,ROUNDDOWN(20,0),I217-J217))</f>
        <v>20</v>
      </c>
      <c r="J218">
        <f t="shared" ref="J218:J267" si="9">IF(H218&lt;H217,1,IF(H218=H217,J217+1,0))</f>
        <v>120</v>
      </c>
    </row>
    <row r="219" spans="9:10" x14ac:dyDescent="0.2">
      <c r="I219" s="68">
        <f t="shared" si="8"/>
        <v>20</v>
      </c>
      <c r="J219">
        <f t="shared" si="9"/>
        <v>121</v>
      </c>
    </row>
    <row r="220" spans="9:10" x14ac:dyDescent="0.2">
      <c r="I220" s="68">
        <f t="shared" si="8"/>
        <v>20</v>
      </c>
      <c r="J220">
        <f t="shared" si="9"/>
        <v>122</v>
      </c>
    </row>
    <row r="221" spans="9:10" x14ac:dyDescent="0.2">
      <c r="I221" s="68">
        <f t="shared" si="8"/>
        <v>20</v>
      </c>
      <c r="J221">
        <f t="shared" si="9"/>
        <v>123</v>
      </c>
    </row>
    <row r="222" spans="9:10" x14ac:dyDescent="0.2">
      <c r="I222" s="68">
        <f t="shared" si="8"/>
        <v>20</v>
      </c>
      <c r="J222">
        <f t="shared" si="9"/>
        <v>124</v>
      </c>
    </row>
    <row r="223" spans="9:10" x14ac:dyDescent="0.2">
      <c r="I223" s="68">
        <f t="shared" si="8"/>
        <v>20</v>
      </c>
      <c r="J223">
        <f t="shared" si="9"/>
        <v>125</v>
      </c>
    </row>
    <row r="224" spans="9:10" x14ac:dyDescent="0.2">
      <c r="I224" s="68">
        <f t="shared" si="8"/>
        <v>20</v>
      </c>
      <c r="J224">
        <f t="shared" si="9"/>
        <v>126</v>
      </c>
    </row>
    <row r="225" spans="9:10" x14ac:dyDescent="0.2">
      <c r="I225" s="68">
        <f t="shared" si="8"/>
        <v>20</v>
      </c>
      <c r="J225">
        <f t="shared" si="9"/>
        <v>127</v>
      </c>
    </row>
    <row r="226" spans="9:10" x14ac:dyDescent="0.2">
      <c r="I226" s="68">
        <f t="shared" si="8"/>
        <v>20</v>
      </c>
      <c r="J226">
        <f t="shared" si="9"/>
        <v>128</v>
      </c>
    </row>
    <row r="227" spans="9:10" x14ac:dyDescent="0.2">
      <c r="I227" s="68">
        <f t="shared" si="8"/>
        <v>20</v>
      </c>
      <c r="J227">
        <f t="shared" si="9"/>
        <v>129</v>
      </c>
    </row>
    <row r="228" spans="9:10" x14ac:dyDescent="0.2">
      <c r="I228" s="68">
        <f t="shared" si="8"/>
        <v>20</v>
      </c>
      <c r="J228">
        <f t="shared" si="9"/>
        <v>130</v>
      </c>
    </row>
    <row r="229" spans="9:10" x14ac:dyDescent="0.2">
      <c r="I229" s="68">
        <f t="shared" si="8"/>
        <v>20</v>
      </c>
      <c r="J229">
        <f t="shared" si="9"/>
        <v>131</v>
      </c>
    </row>
    <row r="230" spans="9:10" x14ac:dyDescent="0.2">
      <c r="I230" s="68">
        <f t="shared" si="8"/>
        <v>20</v>
      </c>
      <c r="J230">
        <f t="shared" si="9"/>
        <v>132</v>
      </c>
    </row>
    <row r="231" spans="9:10" x14ac:dyDescent="0.2">
      <c r="I231" s="68">
        <f t="shared" si="8"/>
        <v>20</v>
      </c>
      <c r="J231">
        <f t="shared" si="9"/>
        <v>133</v>
      </c>
    </row>
    <row r="232" spans="9:10" x14ac:dyDescent="0.2">
      <c r="I232" s="68">
        <f t="shared" si="8"/>
        <v>20</v>
      </c>
      <c r="J232">
        <f t="shared" si="9"/>
        <v>134</v>
      </c>
    </row>
    <row r="233" spans="9:10" x14ac:dyDescent="0.2">
      <c r="I233" s="68">
        <f t="shared" si="8"/>
        <v>20</v>
      </c>
      <c r="J233">
        <f t="shared" si="9"/>
        <v>135</v>
      </c>
    </row>
    <row r="234" spans="9:10" x14ac:dyDescent="0.2">
      <c r="I234" s="68">
        <f t="shared" si="8"/>
        <v>20</v>
      </c>
      <c r="J234">
        <f t="shared" si="9"/>
        <v>136</v>
      </c>
    </row>
    <row r="235" spans="9:10" x14ac:dyDescent="0.2">
      <c r="I235" s="68">
        <f t="shared" si="8"/>
        <v>20</v>
      </c>
      <c r="J235">
        <f t="shared" si="9"/>
        <v>137</v>
      </c>
    </row>
    <row r="236" spans="9:10" x14ac:dyDescent="0.2">
      <c r="I236" s="68">
        <f t="shared" si="8"/>
        <v>20</v>
      </c>
      <c r="J236">
        <f t="shared" si="9"/>
        <v>138</v>
      </c>
    </row>
    <row r="237" spans="9:10" x14ac:dyDescent="0.2">
      <c r="I237" s="68">
        <f t="shared" si="8"/>
        <v>20</v>
      </c>
      <c r="J237">
        <f t="shared" si="9"/>
        <v>139</v>
      </c>
    </row>
    <row r="238" spans="9:10" x14ac:dyDescent="0.2">
      <c r="I238" s="68">
        <f t="shared" si="8"/>
        <v>20</v>
      </c>
      <c r="J238">
        <f t="shared" si="9"/>
        <v>140</v>
      </c>
    </row>
    <row r="239" spans="9:10" x14ac:dyDescent="0.2">
      <c r="I239" s="68">
        <f t="shared" si="8"/>
        <v>20</v>
      </c>
      <c r="J239">
        <f t="shared" si="9"/>
        <v>141</v>
      </c>
    </row>
    <row r="240" spans="9:10" x14ac:dyDescent="0.2">
      <c r="I240" s="68">
        <f t="shared" si="8"/>
        <v>20</v>
      </c>
      <c r="J240">
        <f t="shared" si="9"/>
        <v>142</v>
      </c>
    </row>
    <row r="241" spans="9:10" x14ac:dyDescent="0.2">
      <c r="I241" s="68">
        <f t="shared" si="8"/>
        <v>20</v>
      </c>
      <c r="J241">
        <f t="shared" si="9"/>
        <v>143</v>
      </c>
    </row>
    <row r="242" spans="9:10" x14ac:dyDescent="0.2">
      <c r="I242" s="68">
        <f t="shared" si="8"/>
        <v>20</v>
      </c>
      <c r="J242">
        <f t="shared" si="9"/>
        <v>144</v>
      </c>
    </row>
    <row r="243" spans="9:10" x14ac:dyDescent="0.2">
      <c r="I243" s="68">
        <f t="shared" si="8"/>
        <v>20</v>
      </c>
      <c r="J243">
        <f t="shared" si="9"/>
        <v>145</v>
      </c>
    </row>
    <row r="244" spans="9:10" x14ac:dyDescent="0.2">
      <c r="I244" s="68">
        <f t="shared" si="8"/>
        <v>20</v>
      </c>
      <c r="J244">
        <f t="shared" si="9"/>
        <v>146</v>
      </c>
    </row>
    <row r="245" spans="9:10" x14ac:dyDescent="0.2">
      <c r="I245" s="68">
        <f t="shared" si="8"/>
        <v>20</v>
      </c>
      <c r="J245">
        <f t="shared" si="9"/>
        <v>147</v>
      </c>
    </row>
    <row r="246" spans="9:10" x14ac:dyDescent="0.2">
      <c r="I246" s="68">
        <f t="shared" si="8"/>
        <v>20</v>
      </c>
      <c r="J246">
        <f t="shared" si="9"/>
        <v>148</v>
      </c>
    </row>
    <row r="247" spans="9:10" x14ac:dyDescent="0.2">
      <c r="I247" s="68">
        <f t="shared" si="8"/>
        <v>20</v>
      </c>
      <c r="J247">
        <f t="shared" si="9"/>
        <v>149</v>
      </c>
    </row>
    <row r="248" spans="9:10" x14ac:dyDescent="0.2">
      <c r="I248" s="68">
        <f t="shared" si="8"/>
        <v>20</v>
      </c>
      <c r="J248">
        <f t="shared" si="9"/>
        <v>150</v>
      </c>
    </row>
    <row r="249" spans="9:10" x14ac:dyDescent="0.2">
      <c r="I249" s="68">
        <f t="shared" si="8"/>
        <v>20</v>
      </c>
      <c r="J249">
        <f t="shared" si="9"/>
        <v>151</v>
      </c>
    </row>
    <row r="250" spans="9:10" x14ac:dyDescent="0.2">
      <c r="I250" s="68">
        <f t="shared" si="8"/>
        <v>20</v>
      </c>
      <c r="J250">
        <f t="shared" si="9"/>
        <v>152</v>
      </c>
    </row>
    <row r="251" spans="9:10" x14ac:dyDescent="0.2">
      <c r="I251" s="68">
        <f t="shared" si="8"/>
        <v>20</v>
      </c>
      <c r="J251">
        <f t="shared" si="9"/>
        <v>153</v>
      </c>
    </row>
    <row r="252" spans="9:10" x14ac:dyDescent="0.2">
      <c r="I252" s="68">
        <f t="shared" si="8"/>
        <v>20</v>
      </c>
      <c r="J252">
        <f t="shared" si="9"/>
        <v>154</v>
      </c>
    </row>
    <row r="253" spans="9:10" x14ac:dyDescent="0.2">
      <c r="I253" s="68">
        <f t="shared" si="8"/>
        <v>20</v>
      </c>
      <c r="J253">
        <f t="shared" si="9"/>
        <v>155</v>
      </c>
    </row>
    <row r="254" spans="9:10" x14ac:dyDescent="0.2">
      <c r="I254" s="68">
        <f t="shared" si="8"/>
        <v>20</v>
      </c>
      <c r="J254">
        <f t="shared" si="9"/>
        <v>156</v>
      </c>
    </row>
    <row r="255" spans="9:10" x14ac:dyDescent="0.2">
      <c r="I255" s="68">
        <f t="shared" si="8"/>
        <v>20</v>
      </c>
      <c r="J255">
        <f t="shared" si="9"/>
        <v>157</v>
      </c>
    </row>
    <row r="256" spans="9:10" x14ac:dyDescent="0.2">
      <c r="I256" s="68">
        <f t="shared" si="8"/>
        <v>20</v>
      </c>
      <c r="J256">
        <f t="shared" si="9"/>
        <v>158</v>
      </c>
    </row>
    <row r="257" spans="9:10" x14ac:dyDescent="0.2">
      <c r="I257" s="68">
        <f t="shared" si="8"/>
        <v>20</v>
      </c>
      <c r="J257">
        <f t="shared" si="9"/>
        <v>159</v>
      </c>
    </row>
    <row r="258" spans="9:10" x14ac:dyDescent="0.2">
      <c r="I258" s="68">
        <f t="shared" si="8"/>
        <v>20</v>
      </c>
      <c r="J258">
        <f t="shared" si="9"/>
        <v>160</v>
      </c>
    </row>
    <row r="259" spans="9:10" x14ac:dyDescent="0.2">
      <c r="I259" s="68">
        <f t="shared" si="8"/>
        <v>20</v>
      </c>
      <c r="J259">
        <f t="shared" si="9"/>
        <v>161</v>
      </c>
    </row>
    <row r="260" spans="9:10" x14ac:dyDescent="0.2">
      <c r="I260" s="68">
        <f t="shared" si="8"/>
        <v>20</v>
      </c>
      <c r="J260">
        <f t="shared" si="9"/>
        <v>162</v>
      </c>
    </row>
    <row r="261" spans="9:10" x14ac:dyDescent="0.2">
      <c r="I261" s="68">
        <f t="shared" si="8"/>
        <v>20</v>
      </c>
      <c r="J261">
        <f t="shared" si="9"/>
        <v>163</v>
      </c>
    </row>
    <row r="262" spans="9:10" x14ac:dyDescent="0.2">
      <c r="I262" s="68">
        <f t="shared" si="8"/>
        <v>20</v>
      </c>
      <c r="J262">
        <f t="shared" si="9"/>
        <v>164</v>
      </c>
    </row>
    <row r="263" spans="9:10" x14ac:dyDescent="0.2">
      <c r="I263" s="68">
        <f t="shared" si="8"/>
        <v>20</v>
      </c>
      <c r="J263">
        <f t="shared" si="9"/>
        <v>165</v>
      </c>
    </row>
    <row r="264" spans="9:10" x14ac:dyDescent="0.2">
      <c r="I264" s="68">
        <f t="shared" si="8"/>
        <v>20</v>
      </c>
      <c r="J264">
        <f t="shared" si="9"/>
        <v>166</v>
      </c>
    </row>
    <row r="265" spans="9:10" x14ac:dyDescent="0.2">
      <c r="I265" s="68">
        <f t="shared" si="8"/>
        <v>20</v>
      </c>
      <c r="J265">
        <f t="shared" si="9"/>
        <v>167</v>
      </c>
    </row>
    <row r="266" spans="9:10" x14ac:dyDescent="0.2">
      <c r="I266" s="68">
        <f t="shared" si="8"/>
        <v>20</v>
      </c>
      <c r="J266">
        <f t="shared" si="9"/>
        <v>168</v>
      </c>
    </row>
    <row r="267" spans="9:10" x14ac:dyDescent="0.2">
      <c r="I267" s="68">
        <f t="shared" si="8"/>
        <v>20</v>
      </c>
      <c r="J267">
        <f t="shared" si="9"/>
        <v>169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68"/>
  <sheetViews>
    <sheetView zoomScaleNormal="100" workbookViewId="0">
      <selection activeCell="C21" sqref="C21"/>
    </sheetView>
  </sheetViews>
  <sheetFormatPr defaultRowHeight="12.75" x14ac:dyDescent="0.2"/>
  <cols>
    <col min="1" max="1" width="13.7109375" style="155" customWidth="1"/>
    <col min="2" max="2" width="12.140625" style="155" bestFit="1" customWidth="1"/>
    <col min="3" max="3" width="17.7109375" style="155" bestFit="1" customWidth="1"/>
    <col min="4" max="4" width="18.5703125" style="155" bestFit="1" customWidth="1"/>
    <col min="5" max="5" width="7.5703125" style="155" bestFit="1" customWidth="1"/>
    <col min="6" max="6" width="9.28515625" style="155" bestFit="1" customWidth="1"/>
    <col min="7" max="7" width="5.5703125" style="155" bestFit="1" customWidth="1"/>
    <col min="8" max="8" width="6.5703125" style="155" bestFit="1" customWidth="1"/>
    <col min="9" max="9" width="9.42578125" style="155" customWidth="1"/>
    <col min="10" max="10" width="4" style="155" customWidth="1"/>
    <col min="11" max="16384" width="9.140625" style="155"/>
  </cols>
  <sheetData>
    <row r="1" spans="1:11" s="139" customFormat="1" ht="13.5" x14ac:dyDescent="0.2">
      <c r="F1" s="158"/>
      <c r="G1" s="159"/>
      <c r="H1" s="143"/>
      <c r="I1" s="145"/>
      <c r="J1" s="143"/>
      <c r="K1" s="143"/>
    </row>
    <row r="2" spans="1:11" s="139" customFormat="1" ht="13.5" x14ac:dyDescent="0.2">
      <c r="A2" s="156" t="s">
        <v>188</v>
      </c>
      <c r="B2" s="157" t="s">
        <v>452</v>
      </c>
      <c r="C2" s="294" t="str">
        <f>$B$3&amp;" "&amp; Individuals!$G$2</f>
        <v>Men U/16 NATIONALS DAY 3</v>
      </c>
      <c r="D2" s="294"/>
      <c r="E2" s="294"/>
      <c r="F2" s="294"/>
      <c r="G2" s="294"/>
      <c r="H2" s="294"/>
      <c r="I2" s="144"/>
      <c r="J2" s="143"/>
      <c r="K2" s="143"/>
    </row>
    <row r="3" spans="1:11" ht="20.25" x14ac:dyDescent="0.2">
      <c r="A3" s="160" t="s">
        <v>4</v>
      </c>
      <c r="B3" s="157" t="s">
        <v>349</v>
      </c>
      <c r="D3" s="170" t="s">
        <v>473</v>
      </c>
    </row>
    <row r="5" spans="1:11" s="157" customFormat="1" ht="38.25" x14ac:dyDescent="0.2">
      <c r="A5" s="177" t="s">
        <v>191</v>
      </c>
      <c r="B5" s="177" t="s">
        <v>1</v>
      </c>
      <c r="C5" s="177" t="s">
        <v>2</v>
      </c>
      <c r="D5" s="177" t="s">
        <v>192</v>
      </c>
      <c r="E5" s="153" t="s">
        <v>198</v>
      </c>
      <c r="F5" s="153" t="s">
        <v>351</v>
      </c>
      <c r="G5" s="153" t="s">
        <v>317</v>
      </c>
      <c r="H5" s="153" t="s">
        <v>352</v>
      </c>
      <c r="I5" s="154" t="s">
        <v>402</v>
      </c>
    </row>
    <row r="6" spans="1:11" x14ac:dyDescent="0.2">
      <c r="A6" s="157" t="s">
        <v>306</v>
      </c>
      <c r="B6" s="157" t="s">
        <v>308</v>
      </c>
      <c r="C6" s="157" t="s">
        <v>104</v>
      </c>
      <c r="D6" s="157" t="s">
        <v>44</v>
      </c>
      <c r="E6" s="178"/>
      <c r="F6" s="178">
        <v>9</v>
      </c>
      <c r="G6" s="250">
        <v>131.1</v>
      </c>
      <c r="H6" s="250">
        <v>131.1</v>
      </c>
      <c r="I6" s="161">
        <v>50</v>
      </c>
      <c r="J6" s="155">
        <v>1</v>
      </c>
    </row>
    <row r="7" spans="1:11" x14ac:dyDescent="0.2">
      <c r="A7" s="157" t="s">
        <v>456</v>
      </c>
      <c r="B7" s="157" t="s">
        <v>471</v>
      </c>
      <c r="C7" s="157" t="s">
        <v>120</v>
      </c>
      <c r="D7" s="157" t="s">
        <v>43</v>
      </c>
      <c r="E7" s="178"/>
      <c r="F7" s="178">
        <v>14</v>
      </c>
      <c r="G7" s="250">
        <v>99.600000000000009</v>
      </c>
      <c r="H7" s="250">
        <v>99.600000000000009</v>
      </c>
      <c r="I7" s="161">
        <f>IF(H7=H6,I6,IF(H7=0,ROUNDDOWN(20,0),I6-J6))</f>
        <v>49</v>
      </c>
      <c r="J7" s="155">
        <f>IF(H7&lt;H6,1,IF(H7=H6,J6+1,0))</f>
        <v>1</v>
      </c>
    </row>
    <row r="8" spans="1:11" x14ac:dyDescent="0.2">
      <c r="A8" s="157" t="s">
        <v>455</v>
      </c>
      <c r="B8" s="157" t="s">
        <v>461</v>
      </c>
      <c r="C8" s="157" t="s">
        <v>462</v>
      </c>
      <c r="D8" s="157" t="s">
        <v>42</v>
      </c>
      <c r="E8" s="178"/>
      <c r="F8" s="178">
        <v>12</v>
      </c>
      <c r="G8" s="250">
        <v>94.1</v>
      </c>
      <c r="H8" s="250">
        <v>94.1</v>
      </c>
      <c r="I8" s="161">
        <f t="shared" ref="I8:I68" si="0">IF(H8=H7,I7,IF(H8=0,ROUNDDOWN(20,0),I7-J7))</f>
        <v>48</v>
      </c>
      <c r="J8" s="155">
        <f t="shared" ref="J8:J68" si="1">IF(H8&lt;H7,1,IF(H8=H7,J7+1,0))</f>
        <v>1</v>
      </c>
    </row>
    <row r="9" spans="1:11" x14ac:dyDescent="0.2">
      <c r="A9" s="157" t="s">
        <v>282</v>
      </c>
      <c r="B9" s="157" t="s">
        <v>285</v>
      </c>
      <c r="C9" s="157" t="s">
        <v>552</v>
      </c>
      <c r="D9" s="157" t="s">
        <v>43</v>
      </c>
      <c r="E9" s="178"/>
      <c r="F9" s="178">
        <v>10</v>
      </c>
      <c r="G9" s="250">
        <v>88.800000000000011</v>
      </c>
      <c r="H9" s="250">
        <v>88.800000000000011</v>
      </c>
      <c r="I9" s="161">
        <f t="shared" si="0"/>
        <v>47</v>
      </c>
      <c r="J9" s="155">
        <f t="shared" si="1"/>
        <v>1</v>
      </c>
    </row>
    <row r="10" spans="1:11" x14ac:dyDescent="0.2">
      <c r="A10" s="157" t="s">
        <v>478</v>
      </c>
      <c r="B10" s="157" t="s">
        <v>485</v>
      </c>
      <c r="C10" s="157" t="s">
        <v>169</v>
      </c>
      <c r="D10" s="157" t="s">
        <v>50</v>
      </c>
      <c r="E10" s="178"/>
      <c r="F10" s="178">
        <v>11</v>
      </c>
      <c r="G10" s="250">
        <v>69</v>
      </c>
      <c r="H10" s="250">
        <v>69</v>
      </c>
      <c r="I10" s="161">
        <f t="shared" si="0"/>
        <v>46</v>
      </c>
      <c r="J10" s="155">
        <f t="shared" si="1"/>
        <v>1</v>
      </c>
    </row>
    <row r="11" spans="1:11" x14ac:dyDescent="0.2">
      <c r="A11" s="157" t="s">
        <v>238</v>
      </c>
      <c r="B11" s="157" t="s">
        <v>506</v>
      </c>
      <c r="C11" s="157" t="s">
        <v>333</v>
      </c>
      <c r="D11" s="157" t="s">
        <v>43</v>
      </c>
      <c r="E11" s="178">
        <v>1</v>
      </c>
      <c r="F11" s="178">
        <v>4</v>
      </c>
      <c r="G11" s="250">
        <v>53.800000000000004</v>
      </c>
      <c r="H11" s="250">
        <v>53.800000000000004</v>
      </c>
      <c r="I11" s="161">
        <f t="shared" si="0"/>
        <v>45</v>
      </c>
      <c r="J11" s="155">
        <f t="shared" si="1"/>
        <v>1</v>
      </c>
    </row>
    <row r="12" spans="1:11" x14ac:dyDescent="0.2">
      <c r="A12" s="157" t="s">
        <v>248</v>
      </c>
      <c r="B12" s="157" t="s">
        <v>122</v>
      </c>
      <c r="C12" s="157" t="s">
        <v>107</v>
      </c>
      <c r="D12" s="157" t="s">
        <v>37</v>
      </c>
      <c r="E12" s="178">
        <v>1</v>
      </c>
      <c r="F12" s="178">
        <v>7</v>
      </c>
      <c r="G12" s="250">
        <v>49.100000000000009</v>
      </c>
      <c r="H12" s="250">
        <v>49.100000000000009</v>
      </c>
      <c r="I12" s="161">
        <f t="shared" si="0"/>
        <v>44</v>
      </c>
      <c r="J12" s="155">
        <f t="shared" si="1"/>
        <v>1</v>
      </c>
    </row>
    <row r="13" spans="1:11" x14ac:dyDescent="0.2">
      <c r="A13" s="157" t="s">
        <v>249</v>
      </c>
      <c r="B13" s="157" t="s">
        <v>496</v>
      </c>
      <c r="C13" s="157" t="s">
        <v>107</v>
      </c>
      <c r="D13" s="157" t="s">
        <v>37</v>
      </c>
      <c r="E13" s="178"/>
      <c r="F13" s="178">
        <v>6</v>
      </c>
      <c r="G13" s="250">
        <v>47.199999999999996</v>
      </c>
      <c r="H13" s="250">
        <v>47.199999999999996</v>
      </c>
      <c r="I13" s="161">
        <f t="shared" si="0"/>
        <v>43</v>
      </c>
      <c r="J13" s="155">
        <f t="shared" si="1"/>
        <v>1</v>
      </c>
    </row>
    <row r="14" spans="1:11" x14ac:dyDescent="0.2">
      <c r="A14" s="157" t="s">
        <v>267</v>
      </c>
      <c r="B14" s="157" t="s">
        <v>125</v>
      </c>
      <c r="C14" s="157" t="s">
        <v>70</v>
      </c>
      <c r="D14" s="157" t="s">
        <v>39</v>
      </c>
      <c r="E14" s="178"/>
      <c r="F14" s="178">
        <v>8</v>
      </c>
      <c r="G14" s="250">
        <v>42.300000000000004</v>
      </c>
      <c r="H14" s="250">
        <v>42.300000000000004</v>
      </c>
      <c r="I14" s="161">
        <f t="shared" si="0"/>
        <v>42</v>
      </c>
      <c r="J14" s="155">
        <f t="shared" si="1"/>
        <v>1</v>
      </c>
    </row>
    <row r="15" spans="1:11" x14ac:dyDescent="0.2">
      <c r="A15" s="157" t="s">
        <v>409</v>
      </c>
      <c r="B15" s="157" t="s">
        <v>136</v>
      </c>
      <c r="C15" s="157" t="s">
        <v>527</v>
      </c>
      <c r="D15" s="157" t="s">
        <v>40</v>
      </c>
      <c r="E15" s="178"/>
      <c r="F15" s="178">
        <v>4</v>
      </c>
      <c r="G15" s="250">
        <v>24.299999999999997</v>
      </c>
      <c r="H15" s="250">
        <v>24.299999999999997</v>
      </c>
      <c r="I15" s="161">
        <f t="shared" si="0"/>
        <v>41</v>
      </c>
      <c r="J15" s="155">
        <f t="shared" si="1"/>
        <v>1</v>
      </c>
    </row>
    <row r="16" spans="1:11" x14ac:dyDescent="0.2">
      <c r="A16" s="157" t="s">
        <v>204</v>
      </c>
      <c r="B16" s="157" t="s">
        <v>112</v>
      </c>
      <c r="C16" s="157" t="s">
        <v>104</v>
      </c>
      <c r="D16" s="157" t="s">
        <v>44</v>
      </c>
      <c r="E16" s="178"/>
      <c r="F16" s="178">
        <v>5</v>
      </c>
      <c r="G16" s="250">
        <v>23.5</v>
      </c>
      <c r="H16" s="250">
        <v>23.5</v>
      </c>
      <c r="I16" s="161">
        <f t="shared" si="0"/>
        <v>40</v>
      </c>
      <c r="J16" s="155">
        <f t="shared" si="1"/>
        <v>1</v>
      </c>
    </row>
    <row r="17" spans="1:10" x14ac:dyDescent="0.2">
      <c r="A17" s="157" t="s">
        <v>284</v>
      </c>
      <c r="B17" s="157" t="s">
        <v>290</v>
      </c>
      <c r="C17" s="157" t="s">
        <v>133</v>
      </c>
      <c r="D17" s="157" t="s">
        <v>49</v>
      </c>
      <c r="E17" s="178">
        <v>3</v>
      </c>
      <c r="F17" s="178">
        <v>1</v>
      </c>
      <c r="G17" s="250">
        <v>3.7</v>
      </c>
      <c r="H17" s="250">
        <v>3.7</v>
      </c>
      <c r="I17" s="161">
        <f t="shared" si="0"/>
        <v>39</v>
      </c>
      <c r="J17" s="155">
        <f t="shared" si="1"/>
        <v>1</v>
      </c>
    </row>
    <row r="18" spans="1:10" x14ac:dyDescent="0.2">
      <c r="A18" s="157" t="s">
        <v>474</v>
      </c>
      <c r="B18" s="157" t="s">
        <v>528</v>
      </c>
      <c r="C18" s="157" t="s">
        <v>132</v>
      </c>
      <c r="D18" s="157" t="s">
        <v>47</v>
      </c>
      <c r="E18" s="178"/>
      <c r="F18" s="178"/>
      <c r="G18" s="250">
        <v>0</v>
      </c>
      <c r="H18" s="250">
        <v>0</v>
      </c>
      <c r="I18" s="161">
        <f t="shared" si="0"/>
        <v>20</v>
      </c>
      <c r="J18" s="155">
        <f t="shared" si="1"/>
        <v>1</v>
      </c>
    </row>
    <row r="19" spans="1:10" x14ac:dyDescent="0.2">
      <c r="A19"/>
      <c r="B19"/>
      <c r="C19"/>
      <c r="D19"/>
      <c r="E19"/>
      <c r="F19"/>
      <c r="G19"/>
      <c r="H19"/>
      <c r="I19" s="161">
        <f t="shared" si="0"/>
        <v>20</v>
      </c>
      <c r="J19" s="155">
        <f t="shared" si="1"/>
        <v>2</v>
      </c>
    </row>
    <row r="20" spans="1:10" x14ac:dyDescent="0.2">
      <c r="A20"/>
      <c r="B20"/>
      <c r="C20"/>
      <c r="D20"/>
      <c r="E20"/>
      <c r="F20"/>
      <c r="G20"/>
      <c r="H20"/>
      <c r="I20" s="161">
        <f t="shared" si="0"/>
        <v>20</v>
      </c>
      <c r="J20" s="155">
        <f t="shared" si="1"/>
        <v>3</v>
      </c>
    </row>
    <row r="21" spans="1:10" x14ac:dyDescent="0.2">
      <c r="A21"/>
      <c r="B21"/>
      <c r="C21"/>
      <c r="D21"/>
      <c r="E21"/>
      <c r="F21"/>
      <c r="G21"/>
      <c r="H21"/>
      <c r="I21" s="161">
        <f t="shared" si="0"/>
        <v>20</v>
      </c>
      <c r="J21" s="155">
        <f t="shared" si="1"/>
        <v>4</v>
      </c>
    </row>
    <row r="22" spans="1:10" x14ac:dyDescent="0.2">
      <c r="I22" s="161">
        <f t="shared" si="0"/>
        <v>20</v>
      </c>
      <c r="J22" s="155">
        <f t="shared" si="1"/>
        <v>5</v>
      </c>
    </row>
    <row r="23" spans="1:10" x14ac:dyDescent="0.2">
      <c r="I23" s="161">
        <f t="shared" si="0"/>
        <v>20</v>
      </c>
      <c r="J23" s="155">
        <f t="shared" si="1"/>
        <v>6</v>
      </c>
    </row>
    <row r="24" spans="1:10" x14ac:dyDescent="0.2">
      <c r="I24" s="161">
        <f t="shared" si="0"/>
        <v>20</v>
      </c>
      <c r="J24" s="155">
        <f t="shared" si="1"/>
        <v>7</v>
      </c>
    </row>
    <row r="25" spans="1:10" x14ac:dyDescent="0.2">
      <c r="I25" s="161">
        <f t="shared" si="0"/>
        <v>20</v>
      </c>
      <c r="J25" s="155">
        <f t="shared" si="1"/>
        <v>8</v>
      </c>
    </row>
    <row r="26" spans="1:10" x14ac:dyDescent="0.2">
      <c r="I26" s="161">
        <f t="shared" si="0"/>
        <v>20</v>
      </c>
      <c r="J26" s="155">
        <f t="shared" si="1"/>
        <v>9</v>
      </c>
    </row>
    <row r="27" spans="1:10" x14ac:dyDescent="0.2">
      <c r="I27" s="161">
        <f t="shared" si="0"/>
        <v>20</v>
      </c>
      <c r="J27" s="155">
        <f t="shared" si="1"/>
        <v>10</v>
      </c>
    </row>
    <row r="28" spans="1:10" x14ac:dyDescent="0.2">
      <c r="I28" s="161">
        <f t="shared" si="0"/>
        <v>20</v>
      </c>
      <c r="J28" s="155">
        <f t="shared" si="1"/>
        <v>11</v>
      </c>
    </row>
    <row r="29" spans="1:10" x14ac:dyDescent="0.2">
      <c r="I29" s="161">
        <f t="shared" si="0"/>
        <v>20</v>
      </c>
      <c r="J29" s="155">
        <f t="shared" si="1"/>
        <v>12</v>
      </c>
    </row>
    <row r="30" spans="1:10" x14ac:dyDescent="0.2">
      <c r="I30" s="161">
        <f t="shared" si="0"/>
        <v>20</v>
      </c>
      <c r="J30" s="155">
        <f t="shared" si="1"/>
        <v>13</v>
      </c>
    </row>
    <row r="31" spans="1:10" x14ac:dyDescent="0.2">
      <c r="I31" s="161">
        <f t="shared" si="0"/>
        <v>20</v>
      </c>
      <c r="J31" s="155">
        <f t="shared" si="1"/>
        <v>14</v>
      </c>
    </row>
    <row r="32" spans="1:10" x14ac:dyDescent="0.2">
      <c r="I32" s="161">
        <f t="shared" si="0"/>
        <v>20</v>
      </c>
      <c r="J32" s="155">
        <f t="shared" si="1"/>
        <v>15</v>
      </c>
    </row>
    <row r="33" spans="9:10" x14ac:dyDescent="0.2">
      <c r="I33" s="161">
        <f t="shared" si="0"/>
        <v>20</v>
      </c>
      <c r="J33" s="155">
        <f t="shared" si="1"/>
        <v>16</v>
      </c>
    </row>
    <row r="34" spans="9:10" x14ac:dyDescent="0.2">
      <c r="I34" s="161">
        <f t="shared" si="0"/>
        <v>20</v>
      </c>
      <c r="J34" s="155">
        <f t="shared" si="1"/>
        <v>17</v>
      </c>
    </row>
    <row r="35" spans="9:10" x14ac:dyDescent="0.2">
      <c r="I35" s="161">
        <f t="shared" si="0"/>
        <v>20</v>
      </c>
      <c r="J35" s="155">
        <f t="shared" si="1"/>
        <v>18</v>
      </c>
    </row>
    <row r="36" spans="9:10" x14ac:dyDescent="0.2">
      <c r="I36" s="161">
        <f t="shared" si="0"/>
        <v>20</v>
      </c>
      <c r="J36" s="155">
        <f t="shared" si="1"/>
        <v>19</v>
      </c>
    </row>
    <row r="37" spans="9:10" x14ac:dyDescent="0.2">
      <c r="I37" s="161">
        <f t="shared" si="0"/>
        <v>20</v>
      </c>
      <c r="J37" s="155">
        <f t="shared" si="1"/>
        <v>20</v>
      </c>
    </row>
    <row r="38" spans="9:10" x14ac:dyDescent="0.2">
      <c r="I38" s="161">
        <f t="shared" si="0"/>
        <v>20</v>
      </c>
      <c r="J38" s="155">
        <f t="shared" si="1"/>
        <v>21</v>
      </c>
    </row>
    <row r="39" spans="9:10" x14ac:dyDescent="0.2">
      <c r="I39" s="161">
        <f t="shared" si="0"/>
        <v>20</v>
      </c>
      <c r="J39" s="155">
        <f t="shared" si="1"/>
        <v>22</v>
      </c>
    </row>
    <row r="40" spans="9:10" x14ac:dyDescent="0.2">
      <c r="I40" s="161">
        <f t="shared" si="0"/>
        <v>20</v>
      </c>
      <c r="J40" s="155">
        <f t="shared" si="1"/>
        <v>23</v>
      </c>
    </row>
    <row r="41" spans="9:10" x14ac:dyDescent="0.2">
      <c r="I41" s="161">
        <f t="shared" si="0"/>
        <v>20</v>
      </c>
      <c r="J41" s="155">
        <f t="shared" si="1"/>
        <v>24</v>
      </c>
    </row>
    <row r="42" spans="9:10" x14ac:dyDescent="0.2">
      <c r="I42" s="161">
        <f t="shared" si="0"/>
        <v>20</v>
      </c>
      <c r="J42" s="155">
        <f t="shared" si="1"/>
        <v>25</v>
      </c>
    </row>
    <row r="43" spans="9:10" x14ac:dyDescent="0.2">
      <c r="I43" s="161">
        <f t="shared" si="0"/>
        <v>20</v>
      </c>
      <c r="J43" s="155">
        <f t="shared" si="1"/>
        <v>26</v>
      </c>
    </row>
    <row r="44" spans="9:10" x14ac:dyDescent="0.2">
      <c r="I44" s="161">
        <f t="shared" si="0"/>
        <v>20</v>
      </c>
      <c r="J44" s="155">
        <f t="shared" si="1"/>
        <v>27</v>
      </c>
    </row>
    <row r="45" spans="9:10" x14ac:dyDescent="0.2">
      <c r="I45" s="161">
        <f t="shared" si="0"/>
        <v>20</v>
      </c>
      <c r="J45" s="155">
        <f t="shared" si="1"/>
        <v>28</v>
      </c>
    </row>
    <row r="46" spans="9:10" x14ac:dyDescent="0.2">
      <c r="I46" s="161">
        <f t="shared" si="0"/>
        <v>20</v>
      </c>
      <c r="J46" s="155">
        <f t="shared" si="1"/>
        <v>29</v>
      </c>
    </row>
    <row r="47" spans="9:10" x14ac:dyDescent="0.2">
      <c r="I47" s="161">
        <f t="shared" si="0"/>
        <v>20</v>
      </c>
      <c r="J47" s="155">
        <f t="shared" si="1"/>
        <v>30</v>
      </c>
    </row>
    <row r="48" spans="9:10" x14ac:dyDescent="0.2">
      <c r="I48" s="161">
        <f t="shared" si="0"/>
        <v>20</v>
      </c>
      <c r="J48" s="155">
        <f t="shared" si="1"/>
        <v>31</v>
      </c>
    </row>
    <row r="49" spans="9:10" x14ac:dyDescent="0.2">
      <c r="I49" s="161">
        <f t="shared" si="0"/>
        <v>20</v>
      </c>
      <c r="J49" s="155">
        <f t="shared" si="1"/>
        <v>32</v>
      </c>
    </row>
    <row r="50" spans="9:10" x14ac:dyDescent="0.2">
      <c r="I50" s="161">
        <f t="shared" si="0"/>
        <v>20</v>
      </c>
      <c r="J50" s="155">
        <f t="shared" si="1"/>
        <v>33</v>
      </c>
    </row>
    <row r="51" spans="9:10" x14ac:dyDescent="0.2">
      <c r="I51" s="161">
        <f t="shared" si="0"/>
        <v>20</v>
      </c>
      <c r="J51" s="155">
        <f t="shared" si="1"/>
        <v>34</v>
      </c>
    </row>
    <row r="52" spans="9:10" x14ac:dyDescent="0.2">
      <c r="I52" s="161">
        <f t="shared" si="0"/>
        <v>20</v>
      </c>
      <c r="J52" s="155">
        <f t="shared" si="1"/>
        <v>35</v>
      </c>
    </row>
    <row r="53" spans="9:10" x14ac:dyDescent="0.2">
      <c r="I53" s="161">
        <f t="shared" si="0"/>
        <v>20</v>
      </c>
      <c r="J53" s="155">
        <f t="shared" si="1"/>
        <v>36</v>
      </c>
    </row>
    <row r="54" spans="9:10" x14ac:dyDescent="0.2">
      <c r="I54" s="161">
        <f t="shared" si="0"/>
        <v>20</v>
      </c>
      <c r="J54" s="155">
        <f t="shared" si="1"/>
        <v>37</v>
      </c>
    </row>
    <row r="55" spans="9:10" x14ac:dyDescent="0.2">
      <c r="I55" s="161">
        <f t="shared" si="0"/>
        <v>20</v>
      </c>
      <c r="J55" s="155">
        <f t="shared" si="1"/>
        <v>38</v>
      </c>
    </row>
    <row r="56" spans="9:10" x14ac:dyDescent="0.2">
      <c r="I56" s="161">
        <f t="shared" si="0"/>
        <v>20</v>
      </c>
      <c r="J56" s="155">
        <f t="shared" si="1"/>
        <v>39</v>
      </c>
    </row>
    <row r="57" spans="9:10" x14ac:dyDescent="0.2">
      <c r="I57" s="161">
        <f t="shared" si="0"/>
        <v>20</v>
      </c>
      <c r="J57" s="155">
        <f t="shared" si="1"/>
        <v>40</v>
      </c>
    </row>
    <row r="58" spans="9:10" x14ac:dyDescent="0.2">
      <c r="I58" s="161">
        <f t="shared" si="0"/>
        <v>20</v>
      </c>
      <c r="J58" s="155">
        <f t="shared" si="1"/>
        <v>41</v>
      </c>
    </row>
    <row r="59" spans="9:10" x14ac:dyDescent="0.2">
      <c r="I59" s="161">
        <f t="shared" si="0"/>
        <v>20</v>
      </c>
      <c r="J59" s="155">
        <f t="shared" si="1"/>
        <v>42</v>
      </c>
    </row>
    <row r="60" spans="9:10" x14ac:dyDescent="0.2">
      <c r="I60" s="161">
        <f t="shared" si="0"/>
        <v>20</v>
      </c>
      <c r="J60" s="155">
        <f t="shared" si="1"/>
        <v>43</v>
      </c>
    </row>
    <row r="61" spans="9:10" x14ac:dyDescent="0.2">
      <c r="I61" s="161">
        <f t="shared" si="0"/>
        <v>20</v>
      </c>
      <c r="J61" s="155">
        <f t="shared" si="1"/>
        <v>44</v>
      </c>
    </row>
    <row r="62" spans="9:10" x14ac:dyDescent="0.2">
      <c r="I62" s="161">
        <f t="shared" si="0"/>
        <v>20</v>
      </c>
      <c r="J62" s="155">
        <f t="shared" si="1"/>
        <v>45</v>
      </c>
    </row>
    <row r="63" spans="9:10" x14ac:dyDescent="0.2">
      <c r="I63" s="161">
        <f t="shared" si="0"/>
        <v>20</v>
      </c>
      <c r="J63" s="155">
        <f t="shared" si="1"/>
        <v>46</v>
      </c>
    </row>
    <row r="64" spans="9:10" x14ac:dyDescent="0.2">
      <c r="I64" s="161">
        <f t="shared" si="0"/>
        <v>20</v>
      </c>
      <c r="J64" s="155">
        <f t="shared" si="1"/>
        <v>47</v>
      </c>
    </row>
    <row r="65" spans="9:10" x14ac:dyDescent="0.2">
      <c r="I65" s="161">
        <f t="shared" si="0"/>
        <v>20</v>
      </c>
      <c r="J65" s="155">
        <f t="shared" si="1"/>
        <v>48</v>
      </c>
    </row>
    <row r="66" spans="9:10" x14ac:dyDescent="0.2">
      <c r="I66" s="161">
        <f t="shared" si="0"/>
        <v>20</v>
      </c>
      <c r="J66" s="155">
        <f t="shared" si="1"/>
        <v>49</v>
      </c>
    </row>
    <row r="67" spans="9:10" x14ac:dyDescent="0.2">
      <c r="I67" s="161">
        <f t="shared" si="0"/>
        <v>20</v>
      </c>
      <c r="J67" s="155">
        <f t="shared" si="1"/>
        <v>50</v>
      </c>
    </row>
    <row r="68" spans="9:10" x14ac:dyDescent="0.2">
      <c r="I68" s="161">
        <f t="shared" si="0"/>
        <v>20</v>
      </c>
      <c r="J68" s="155">
        <f t="shared" si="1"/>
        <v>51</v>
      </c>
    </row>
  </sheetData>
  <mergeCells count="1">
    <mergeCell ref="C2:H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68"/>
  <sheetViews>
    <sheetView zoomScaleNormal="100" workbookViewId="0">
      <selection activeCell="A2" sqref="A2:H14"/>
    </sheetView>
  </sheetViews>
  <sheetFormatPr defaultRowHeight="12.75" x14ac:dyDescent="0.2"/>
  <cols>
    <col min="1" max="1" width="13.7109375" style="155" customWidth="1"/>
    <col min="2" max="2" width="12.140625" style="155" bestFit="1" customWidth="1"/>
    <col min="3" max="3" width="16.7109375" style="155" bestFit="1" customWidth="1"/>
    <col min="4" max="4" width="18.5703125" style="155" bestFit="1" customWidth="1"/>
    <col min="5" max="5" width="7.5703125" style="155" bestFit="1" customWidth="1"/>
    <col min="6" max="6" width="9.28515625" style="155" bestFit="1" customWidth="1"/>
    <col min="7" max="7" width="5.5703125" style="155" bestFit="1" customWidth="1"/>
    <col min="8" max="8" width="6.5703125" style="155" bestFit="1" customWidth="1"/>
    <col min="9" max="9" width="9.42578125" style="155" customWidth="1"/>
    <col min="10" max="10" width="4" style="155" customWidth="1"/>
    <col min="11" max="16384" width="9.140625" style="155"/>
  </cols>
  <sheetData>
    <row r="1" spans="1:11" s="139" customFormat="1" ht="13.5" x14ac:dyDescent="0.2">
      <c r="F1" s="158"/>
      <c r="G1" s="159"/>
      <c r="H1" s="143"/>
      <c r="I1" s="145"/>
      <c r="J1" s="143"/>
      <c r="K1" s="143"/>
    </row>
    <row r="2" spans="1:11" s="139" customFormat="1" ht="13.5" x14ac:dyDescent="0.2">
      <c r="A2" s="156" t="s">
        <v>188</v>
      </c>
      <c r="B2" s="157" t="s">
        <v>544</v>
      </c>
      <c r="C2" s="294" t="str">
        <f>$B$3&amp;" "&amp; Individuals!$G$2</f>
        <v>(Multiple Items) NATIONALS DAY 3</v>
      </c>
      <c r="D2" s="294"/>
      <c r="E2" s="294"/>
      <c r="F2" s="294"/>
      <c r="G2" s="294"/>
      <c r="H2" s="294"/>
      <c r="I2" s="144"/>
      <c r="J2" s="143"/>
      <c r="K2" s="143"/>
    </row>
    <row r="3" spans="1:11" ht="20.25" x14ac:dyDescent="0.2">
      <c r="A3" s="160" t="s">
        <v>4</v>
      </c>
      <c r="B3" s="157" t="s">
        <v>452</v>
      </c>
      <c r="D3" s="170" t="s">
        <v>473</v>
      </c>
    </row>
    <row r="5" spans="1:11" s="157" customFormat="1" ht="38.25" x14ac:dyDescent="0.2">
      <c r="A5" s="177" t="s">
        <v>191</v>
      </c>
      <c r="B5" s="177" t="s">
        <v>1</v>
      </c>
      <c r="C5" s="177" t="s">
        <v>2</v>
      </c>
      <c r="D5" s="177" t="s">
        <v>192</v>
      </c>
      <c r="E5" s="153" t="s">
        <v>198</v>
      </c>
      <c r="F5" s="153" t="s">
        <v>351</v>
      </c>
      <c r="G5" s="153" t="s">
        <v>317</v>
      </c>
      <c r="H5" s="153" t="s">
        <v>352</v>
      </c>
      <c r="I5" s="154" t="s">
        <v>402</v>
      </c>
    </row>
    <row r="6" spans="1:11" x14ac:dyDescent="0.2">
      <c r="A6" s="157" t="s">
        <v>423</v>
      </c>
      <c r="B6" s="157" t="s">
        <v>424</v>
      </c>
      <c r="C6" s="157" t="s">
        <v>425</v>
      </c>
      <c r="D6" s="157" t="s">
        <v>37</v>
      </c>
      <c r="E6" s="178"/>
      <c r="F6" s="178">
        <v>4</v>
      </c>
      <c r="G6" s="250">
        <v>45.5</v>
      </c>
      <c r="H6" s="250">
        <v>45.5</v>
      </c>
      <c r="I6" s="161">
        <v>50</v>
      </c>
      <c r="J6" s="155">
        <v>1</v>
      </c>
    </row>
    <row r="7" spans="1:11" x14ac:dyDescent="0.2">
      <c r="A7" s="157" t="s">
        <v>233</v>
      </c>
      <c r="B7" s="157" t="s">
        <v>460</v>
      </c>
      <c r="C7" s="157" t="s">
        <v>521</v>
      </c>
      <c r="D7" s="157" t="s">
        <v>43</v>
      </c>
      <c r="E7" s="178"/>
      <c r="F7" s="178">
        <v>4</v>
      </c>
      <c r="G7" s="250">
        <v>35.099999999999994</v>
      </c>
      <c r="H7" s="250">
        <v>35.099999999999994</v>
      </c>
      <c r="I7" s="161">
        <f>IF(H7=H6,I6,IF(H7=0,ROUNDDOWN(20,0),I6-J6))</f>
        <v>49</v>
      </c>
      <c r="J7" s="155">
        <f>IF(H7&lt;H6,1,IF(H7=H6,J6+1,0))</f>
        <v>1</v>
      </c>
    </row>
    <row r="8" spans="1:11" x14ac:dyDescent="0.2">
      <c r="A8" s="157" t="s">
        <v>453</v>
      </c>
      <c r="B8" s="157" t="s">
        <v>459</v>
      </c>
      <c r="C8" s="157" t="s">
        <v>173</v>
      </c>
      <c r="D8" s="157" t="s">
        <v>43</v>
      </c>
      <c r="E8" s="178"/>
      <c r="F8" s="178">
        <v>3</v>
      </c>
      <c r="G8" s="250">
        <v>26.200000000000003</v>
      </c>
      <c r="H8" s="250">
        <v>26.200000000000003</v>
      </c>
      <c r="I8" s="161">
        <f t="shared" ref="I8:I68" si="0">IF(H8=H7,I7,IF(H8=0,ROUNDDOWN(20,0),I7-J7))</f>
        <v>48</v>
      </c>
      <c r="J8" s="155">
        <f t="shared" ref="J8:J68" si="1">IF(H8&lt;H7,1,IF(H8=H7,J7+1,0))</f>
        <v>1</v>
      </c>
    </row>
    <row r="9" spans="1:11" x14ac:dyDescent="0.2">
      <c r="A9" s="157" t="s">
        <v>430</v>
      </c>
      <c r="B9" s="157" t="s">
        <v>438</v>
      </c>
      <c r="C9" s="157" t="s">
        <v>437</v>
      </c>
      <c r="D9" s="157" t="s">
        <v>42</v>
      </c>
      <c r="E9" s="178"/>
      <c r="F9" s="178">
        <v>1</v>
      </c>
      <c r="G9" s="250">
        <v>25.7</v>
      </c>
      <c r="H9" s="250">
        <v>25.7</v>
      </c>
      <c r="I9" s="161">
        <f t="shared" si="0"/>
        <v>47</v>
      </c>
      <c r="J9" s="155">
        <f t="shared" si="1"/>
        <v>1</v>
      </c>
    </row>
    <row r="10" spans="1:11" x14ac:dyDescent="0.2">
      <c r="A10" s="157" t="s">
        <v>265</v>
      </c>
      <c r="B10" s="157" t="s">
        <v>178</v>
      </c>
      <c r="C10" s="157" t="s">
        <v>138</v>
      </c>
      <c r="D10" s="157" t="s">
        <v>37</v>
      </c>
      <c r="E10" s="178"/>
      <c r="F10" s="178">
        <v>4</v>
      </c>
      <c r="G10" s="250">
        <v>20.200000000000003</v>
      </c>
      <c r="H10" s="250">
        <v>20.200000000000003</v>
      </c>
      <c r="I10" s="161">
        <f t="shared" si="0"/>
        <v>46</v>
      </c>
      <c r="J10" s="155">
        <f t="shared" si="1"/>
        <v>1</v>
      </c>
    </row>
    <row r="11" spans="1:11" x14ac:dyDescent="0.2">
      <c r="A11" s="157" t="s">
        <v>335</v>
      </c>
      <c r="B11" s="157" t="s">
        <v>181</v>
      </c>
      <c r="C11" s="157" t="s">
        <v>90</v>
      </c>
      <c r="D11" s="157" t="s">
        <v>43</v>
      </c>
      <c r="E11" s="178"/>
      <c r="F11" s="178">
        <v>2</v>
      </c>
      <c r="G11" s="250">
        <v>14.8</v>
      </c>
      <c r="H11" s="250">
        <v>14.8</v>
      </c>
      <c r="I11" s="161">
        <f t="shared" si="0"/>
        <v>45</v>
      </c>
      <c r="J11" s="155">
        <f t="shared" si="1"/>
        <v>1</v>
      </c>
    </row>
    <row r="12" spans="1:11" x14ac:dyDescent="0.2">
      <c r="A12" s="157" t="s">
        <v>272</v>
      </c>
      <c r="B12" s="157" t="s">
        <v>175</v>
      </c>
      <c r="C12" s="157" t="s">
        <v>89</v>
      </c>
      <c r="D12" s="157" t="s">
        <v>50</v>
      </c>
      <c r="E12" s="178"/>
      <c r="F12" s="178">
        <v>1</v>
      </c>
      <c r="G12" s="250">
        <v>13.7</v>
      </c>
      <c r="H12" s="250">
        <v>13.7</v>
      </c>
      <c r="I12" s="161">
        <f t="shared" si="0"/>
        <v>44</v>
      </c>
      <c r="J12" s="155">
        <f t="shared" si="1"/>
        <v>1</v>
      </c>
    </row>
    <row r="13" spans="1:11" x14ac:dyDescent="0.2">
      <c r="A13" s="157" t="s">
        <v>469</v>
      </c>
      <c r="B13" s="157" t="s">
        <v>481</v>
      </c>
      <c r="C13" s="157" t="s">
        <v>482</v>
      </c>
      <c r="D13" s="157" t="s">
        <v>43</v>
      </c>
      <c r="E13" s="178"/>
      <c r="F13" s="178">
        <v>2</v>
      </c>
      <c r="G13" s="250">
        <v>9.8000000000000007</v>
      </c>
      <c r="H13" s="250">
        <v>9.8000000000000007</v>
      </c>
      <c r="I13" s="161">
        <f t="shared" si="0"/>
        <v>43</v>
      </c>
      <c r="J13" s="155">
        <f t="shared" si="1"/>
        <v>1</v>
      </c>
    </row>
    <row r="14" spans="1:11" x14ac:dyDescent="0.2">
      <c r="A14" s="157" t="s">
        <v>501</v>
      </c>
      <c r="B14" s="157" t="s">
        <v>187</v>
      </c>
      <c r="C14" s="157" t="s">
        <v>525</v>
      </c>
      <c r="D14" s="157" t="s">
        <v>41</v>
      </c>
      <c r="E14" s="178"/>
      <c r="F14" s="178">
        <v>2</v>
      </c>
      <c r="G14" s="250">
        <v>8</v>
      </c>
      <c r="H14" s="250">
        <v>8</v>
      </c>
      <c r="I14" s="161">
        <f t="shared" si="0"/>
        <v>42</v>
      </c>
      <c r="J14" s="155">
        <f t="shared" si="1"/>
        <v>1</v>
      </c>
    </row>
    <row r="15" spans="1:11" x14ac:dyDescent="0.2">
      <c r="A15"/>
      <c r="B15"/>
      <c r="C15"/>
      <c r="D15"/>
      <c r="E15"/>
      <c r="F15"/>
      <c r="G15"/>
      <c r="H15"/>
      <c r="I15" s="161">
        <f t="shared" si="0"/>
        <v>20</v>
      </c>
      <c r="J15" s="155">
        <f t="shared" si="1"/>
        <v>1</v>
      </c>
    </row>
    <row r="16" spans="1:11" x14ac:dyDescent="0.2">
      <c r="A16"/>
      <c r="B16"/>
      <c r="C16"/>
      <c r="D16"/>
      <c r="E16"/>
      <c r="F16"/>
      <c r="G16"/>
      <c r="H16"/>
      <c r="I16" s="161">
        <f t="shared" si="0"/>
        <v>20</v>
      </c>
      <c r="J16" s="155">
        <f t="shared" si="1"/>
        <v>2</v>
      </c>
    </row>
    <row r="17" spans="1:10" x14ac:dyDescent="0.2">
      <c r="A17"/>
      <c r="B17"/>
      <c r="C17"/>
      <c r="D17"/>
      <c r="E17"/>
      <c r="F17"/>
      <c r="G17"/>
      <c r="H17"/>
      <c r="I17" s="161">
        <f t="shared" si="0"/>
        <v>20</v>
      </c>
      <c r="J17" s="155">
        <f t="shared" si="1"/>
        <v>3</v>
      </c>
    </row>
    <row r="18" spans="1:10" x14ac:dyDescent="0.2">
      <c r="A18"/>
      <c r="B18"/>
      <c r="C18"/>
      <c r="D18"/>
      <c r="E18"/>
      <c r="F18"/>
      <c r="G18"/>
      <c r="H18"/>
      <c r="I18" s="161">
        <f t="shared" si="0"/>
        <v>20</v>
      </c>
      <c r="J18" s="155">
        <f t="shared" si="1"/>
        <v>4</v>
      </c>
    </row>
    <row r="19" spans="1:10" x14ac:dyDescent="0.2">
      <c r="I19" s="161">
        <f t="shared" si="0"/>
        <v>20</v>
      </c>
      <c r="J19" s="155">
        <f t="shared" si="1"/>
        <v>5</v>
      </c>
    </row>
    <row r="20" spans="1:10" x14ac:dyDescent="0.2">
      <c r="I20" s="161">
        <f t="shared" si="0"/>
        <v>20</v>
      </c>
      <c r="J20" s="155">
        <f t="shared" si="1"/>
        <v>6</v>
      </c>
    </row>
    <row r="21" spans="1:10" x14ac:dyDescent="0.2">
      <c r="I21" s="161">
        <f t="shared" si="0"/>
        <v>20</v>
      </c>
      <c r="J21" s="155">
        <f t="shared" si="1"/>
        <v>7</v>
      </c>
    </row>
    <row r="22" spans="1:10" x14ac:dyDescent="0.2">
      <c r="I22" s="161">
        <f t="shared" si="0"/>
        <v>20</v>
      </c>
      <c r="J22" s="155">
        <f t="shared" si="1"/>
        <v>8</v>
      </c>
    </row>
    <row r="23" spans="1:10" x14ac:dyDescent="0.2">
      <c r="I23" s="161">
        <f t="shared" si="0"/>
        <v>20</v>
      </c>
      <c r="J23" s="155">
        <f t="shared" si="1"/>
        <v>9</v>
      </c>
    </row>
    <row r="24" spans="1:10" x14ac:dyDescent="0.2">
      <c r="I24" s="161">
        <f t="shared" si="0"/>
        <v>20</v>
      </c>
      <c r="J24" s="155">
        <f t="shared" si="1"/>
        <v>10</v>
      </c>
    </row>
    <row r="25" spans="1:10" x14ac:dyDescent="0.2">
      <c r="I25" s="161">
        <f t="shared" si="0"/>
        <v>20</v>
      </c>
      <c r="J25" s="155">
        <f t="shared" si="1"/>
        <v>11</v>
      </c>
    </row>
    <row r="26" spans="1:10" x14ac:dyDescent="0.2">
      <c r="I26" s="161">
        <f t="shared" si="0"/>
        <v>20</v>
      </c>
      <c r="J26" s="155">
        <f t="shared" si="1"/>
        <v>12</v>
      </c>
    </row>
    <row r="27" spans="1:10" x14ac:dyDescent="0.2">
      <c r="I27" s="161">
        <f t="shared" si="0"/>
        <v>20</v>
      </c>
      <c r="J27" s="155">
        <f t="shared" si="1"/>
        <v>13</v>
      </c>
    </row>
    <row r="28" spans="1:10" x14ac:dyDescent="0.2">
      <c r="I28" s="161">
        <f t="shared" si="0"/>
        <v>20</v>
      </c>
      <c r="J28" s="155">
        <f t="shared" si="1"/>
        <v>14</v>
      </c>
    </row>
    <row r="29" spans="1:10" x14ac:dyDescent="0.2">
      <c r="I29" s="161">
        <f t="shared" si="0"/>
        <v>20</v>
      </c>
      <c r="J29" s="155">
        <f t="shared" si="1"/>
        <v>15</v>
      </c>
    </row>
    <row r="30" spans="1:10" x14ac:dyDescent="0.2">
      <c r="I30" s="161">
        <f t="shared" si="0"/>
        <v>20</v>
      </c>
      <c r="J30" s="155">
        <f t="shared" si="1"/>
        <v>16</v>
      </c>
    </row>
    <row r="31" spans="1:10" x14ac:dyDescent="0.2">
      <c r="I31" s="161">
        <f t="shared" si="0"/>
        <v>20</v>
      </c>
      <c r="J31" s="155">
        <f t="shared" si="1"/>
        <v>17</v>
      </c>
    </row>
    <row r="32" spans="1:10" x14ac:dyDescent="0.2">
      <c r="I32" s="161">
        <f t="shared" si="0"/>
        <v>20</v>
      </c>
      <c r="J32" s="155">
        <f t="shared" si="1"/>
        <v>18</v>
      </c>
    </row>
    <row r="33" spans="9:10" x14ac:dyDescent="0.2">
      <c r="I33" s="161">
        <f t="shared" si="0"/>
        <v>20</v>
      </c>
      <c r="J33" s="155">
        <f t="shared" si="1"/>
        <v>19</v>
      </c>
    </row>
    <row r="34" spans="9:10" x14ac:dyDescent="0.2">
      <c r="I34" s="161">
        <f t="shared" si="0"/>
        <v>20</v>
      </c>
      <c r="J34" s="155">
        <f t="shared" si="1"/>
        <v>20</v>
      </c>
    </row>
    <row r="35" spans="9:10" x14ac:dyDescent="0.2">
      <c r="I35" s="161">
        <f t="shared" si="0"/>
        <v>20</v>
      </c>
      <c r="J35" s="155">
        <f t="shared" si="1"/>
        <v>21</v>
      </c>
    </row>
    <row r="36" spans="9:10" x14ac:dyDescent="0.2">
      <c r="I36" s="161">
        <f t="shared" si="0"/>
        <v>20</v>
      </c>
      <c r="J36" s="155">
        <f t="shared" si="1"/>
        <v>22</v>
      </c>
    </row>
    <row r="37" spans="9:10" x14ac:dyDescent="0.2">
      <c r="I37" s="161">
        <f t="shared" si="0"/>
        <v>20</v>
      </c>
      <c r="J37" s="155">
        <f t="shared" si="1"/>
        <v>23</v>
      </c>
    </row>
    <row r="38" spans="9:10" x14ac:dyDescent="0.2">
      <c r="I38" s="161">
        <f t="shared" si="0"/>
        <v>20</v>
      </c>
      <c r="J38" s="155">
        <f t="shared" si="1"/>
        <v>24</v>
      </c>
    </row>
    <row r="39" spans="9:10" x14ac:dyDescent="0.2">
      <c r="I39" s="161">
        <f t="shared" si="0"/>
        <v>20</v>
      </c>
      <c r="J39" s="155">
        <f t="shared" si="1"/>
        <v>25</v>
      </c>
    </row>
    <row r="40" spans="9:10" x14ac:dyDescent="0.2">
      <c r="I40" s="161">
        <f t="shared" si="0"/>
        <v>20</v>
      </c>
      <c r="J40" s="155">
        <f t="shared" si="1"/>
        <v>26</v>
      </c>
    </row>
    <row r="41" spans="9:10" x14ac:dyDescent="0.2">
      <c r="I41" s="161">
        <f t="shared" si="0"/>
        <v>20</v>
      </c>
      <c r="J41" s="155">
        <f t="shared" si="1"/>
        <v>27</v>
      </c>
    </row>
    <row r="42" spans="9:10" x14ac:dyDescent="0.2">
      <c r="I42" s="161">
        <f t="shared" si="0"/>
        <v>20</v>
      </c>
      <c r="J42" s="155">
        <f t="shared" si="1"/>
        <v>28</v>
      </c>
    </row>
    <row r="43" spans="9:10" x14ac:dyDescent="0.2">
      <c r="I43" s="161">
        <f t="shared" si="0"/>
        <v>20</v>
      </c>
      <c r="J43" s="155">
        <f t="shared" si="1"/>
        <v>29</v>
      </c>
    </row>
    <row r="44" spans="9:10" x14ac:dyDescent="0.2">
      <c r="I44" s="161">
        <f t="shared" si="0"/>
        <v>20</v>
      </c>
      <c r="J44" s="155">
        <f t="shared" si="1"/>
        <v>30</v>
      </c>
    </row>
    <row r="45" spans="9:10" x14ac:dyDescent="0.2">
      <c r="I45" s="161">
        <f t="shared" si="0"/>
        <v>20</v>
      </c>
      <c r="J45" s="155">
        <f t="shared" si="1"/>
        <v>31</v>
      </c>
    </row>
    <row r="46" spans="9:10" x14ac:dyDescent="0.2">
      <c r="I46" s="161">
        <f t="shared" si="0"/>
        <v>20</v>
      </c>
      <c r="J46" s="155">
        <f t="shared" si="1"/>
        <v>32</v>
      </c>
    </row>
    <row r="47" spans="9:10" x14ac:dyDescent="0.2">
      <c r="I47" s="161">
        <f t="shared" si="0"/>
        <v>20</v>
      </c>
      <c r="J47" s="155">
        <f t="shared" si="1"/>
        <v>33</v>
      </c>
    </row>
    <row r="48" spans="9:10" x14ac:dyDescent="0.2">
      <c r="I48" s="161">
        <f t="shared" si="0"/>
        <v>20</v>
      </c>
      <c r="J48" s="155">
        <f t="shared" si="1"/>
        <v>34</v>
      </c>
    </row>
    <row r="49" spans="9:10" x14ac:dyDescent="0.2">
      <c r="I49" s="161">
        <f t="shared" si="0"/>
        <v>20</v>
      </c>
      <c r="J49" s="155">
        <f t="shared" si="1"/>
        <v>35</v>
      </c>
    </row>
    <row r="50" spans="9:10" x14ac:dyDescent="0.2">
      <c r="I50" s="161">
        <f t="shared" si="0"/>
        <v>20</v>
      </c>
      <c r="J50" s="155">
        <f t="shared" si="1"/>
        <v>36</v>
      </c>
    </row>
    <row r="51" spans="9:10" x14ac:dyDescent="0.2">
      <c r="I51" s="161">
        <f t="shared" si="0"/>
        <v>20</v>
      </c>
      <c r="J51" s="155">
        <f t="shared" si="1"/>
        <v>37</v>
      </c>
    </row>
    <row r="52" spans="9:10" x14ac:dyDescent="0.2">
      <c r="I52" s="161">
        <f t="shared" si="0"/>
        <v>20</v>
      </c>
      <c r="J52" s="155">
        <f t="shared" si="1"/>
        <v>38</v>
      </c>
    </row>
    <row r="53" spans="9:10" x14ac:dyDescent="0.2">
      <c r="I53" s="161">
        <f t="shared" si="0"/>
        <v>20</v>
      </c>
      <c r="J53" s="155">
        <f t="shared" si="1"/>
        <v>39</v>
      </c>
    </row>
    <row r="54" spans="9:10" x14ac:dyDescent="0.2">
      <c r="I54" s="161">
        <f t="shared" si="0"/>
        <v>20</v>
      </c>
      <c r="J54" s="155">
        <f t="shared" si="1"/>
        <v>40</v>
      </c>
    </row>
    <row r="55" spans="9:10" x14ac:dyDescent="0.2">
      <c r="I55" s="161">
        <f t="shared" si="0"/>
        <v>20</v>
      </c>
      <c r="J55" s="155">
        <f t="shared" si="1"/>
        <v>41</v>
      </c>
    </row>
    <row r="56" spans="9:10" x14ac:dyDescent="0.2">
      <c r="I56" s="161">
        <f t="shared" si="0"/>
        <v>20</v>
      </c>
      <c r="J56" s="155">
        <f t="shared" si="1"/>
        <v>42</v>
      </c>
    </row>
    <row r="57" spans="9:10" x14ac:dyDescent="0.2">
      <c r="I57" s="161">
        <f t="shared" si="0"/>
        <v>20</v>
      </c>
      <c r="J57" s="155">
        <f t="shared" si="1"/>
        <v>43</v>
      </c>
    </row>
    <row r="58" spans="9:10" x14ac:dyDescent="0.2">
      <c r="I58" s="161">
        <f t="shared" si="0"/>
        <v>20</v>
      </c>
      <c r="J58" s="155">
        <f t="shared" si="1"/>
        <v>44</v>
      </c>
    </row>
    <row r="59" spans="9:10" x14ac:dyDescent="0.2">
      <c r="I59" s="161">
        <f t="shared" si="0"/>
        <v>20</v>
      </c>
      <c r="J59" s="155">
        <f t="shared" si="1"/>
        <v>45</v>
      </c>
    </row>
    <row r="60" spans="9:10" x14ac:dyDescent="0.2">
      <c r="I60" s="161">
        <f t="shared" si="0"/>
        <v>20</v>
      </c>
      <c r="J60" s="155">
        <f t="shared" si="1"/>
        <v>46</v>
      </c>
    </row>
    <row r="61" spans="9:10" x14ac:dyDescent="0.2">
      <c r="I61" s="161">
        <f t="shared" si="0"/>
        <v>20</v>
      </c>
      <c r="J61" s="155">
        <f t="shared" si="1"/>
        <v>47</v>
      </c>
    </row>
    <row r="62" spans="9:10" x14ac:dyDescent="0.2">
      <c r="I62" s="161">
        <f t="shared" si="0"/>
        <v>20</v>
      </c>
      <c r="J62" s="155">
        <f t="shared" si="1"/>
        <v>48</v>
      </c>
    </row>
    <row r="63" spans="9:10" x14ac:dyDescent="0.2">
      <c r="I63" s="161">
        <f t="shared" si="0"/>
        <v>20</v>
      </c>
      <c r="J63" s="155">
        <f t="shared" si="1"/>
        <v>49</v>
      </c>
    </row>
    <row r="64" spans="9:10" x14ac:dyDescent="0.2">
      <c r="I64" s="161">
        <f t="shared" si="0"/>
        <v>20</v>
      </c>
      <c r="J64" s="155">
        <f t="shared" si="1"/>
        <v>50</v>
      </c>
    </row>
    <row r="65" spans="9:10" x14ac:dyDescent="0.2">
      <c r="I65" s="161">
        <f t="shared" si="0"/>
        <v>20</v>
      </c>
      <c r="J65" s="155">
        <f t="shared" si="1"/>
        <v>51</v>
      </c>
    </row>
    <row r="66" spans="9:10" x14ac:dyDescent="0.2">
      <c r="I66" s="161">
        <f t="shared" si="0"/>
        <v>20</v>
      </c>
      <c r="J66" s="155">
        <f t="shared" si="1"/>
        <v>52</v>
      </c>
    </row>
    <row r="67" spans="9:10" x14ac:dyDescent="0.2">
      <c r="I67" s="161">
        <f t="shared" si="0"/>
        <v>20</v>
      </c>
      <c r="J67" s="155">
        <f t="shared" si="1"/>
        <v>53</v>
      </c>
    </row>
    <row r="68" spans="9:10" x14ac:dyDescent="0.2">
      <c r="I68" s="161">
        <f t="shared" si="0"/>
        <v>20</v>
      </c>
      <c r="J68" s="155">
        <f t="shared" si="1"/>
        <v>54</v>
      </c>
    </row>
  </sheetData>
  <mergeCells count="1">
    <mergeCell ref="C2:H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68"/>
  <sheetViews>
    <sheetView zoomScaleNormal="100" workbookViewId="0">
      <selection activeCell="B2" sqref="B2"/>
    </sheetView>
  </sheetViews>
  <sheetFormatPr defaultRowHeight="12.75" x14ac:dyDescent="0.2"/>
  <cols>
    <col min="1" max="1" width="13.7109375" style="155" customWidth="1"/>
    <col min="2" max="2" width="12.140625" style="155" bestFit="1" customWidth="1"/>
    <col min="3" max="3" width="16.7109375" style="155" bestFit="1" customWidth="1"/>
    <col min="4" max="4" width="18.5703125" style="155" bestFit="1" customWidth="1"/>
    <col min="5" max="5" width="7.5703125" style="155" bestFit="1" customWidth="1"/>
    <col min="6" max="6" width="9.28515625" style="155" bestFit="1" customWidth="1"/>
    <col min="7" max="7" width="5.5703125" style="155" bestFit="1" customWidth="1"/>
    <col min="8" max="8" width="6.5703125" style="155" bestFit="1" customWidth="1"/>
    <col min="9" max="9" width="9.42578125" style="155" customWidth="1"/>
    <col min="10" max="10" width="4" style="155" customWidth="1"/>
    <col min="11" max="16384" width="9.140625" style="155"/>
  </cols>
  <sheetData>
    <row r="1" spans="1:11" s="139" customFormat="1" ht="13.5" x14ac:dyDescent="0.2">
      <c r="F1" s="158"/>
      <c r="G1" s="159"/>
      <c r="H1" s="143"/>
      <c r="I1" s="145"/>
      <c r="J1" s="143"/>
      <c r="K1" s="143"/>
    </row>
    <row r="2" spans="1:11" s="139" customFormat="1" ht="13.5" x14ac:dyDescent="0.2">
      <c r="A2" s="156" t="s">
        <v>188</v>
      </c>
      <c r="B2" s="157" t="s">
        <v>452</v>
      </c>
      <c r="C2" s="294" t="str">
        <f>"Ladies "&amp; Individuals!$G$2</f>
        <v>Ladies NATIONALS DAY 3</v>
      </c>
      <c r="D2" s="294"/>
      <c r="E2" s="294"/>
      <c r="F2" s="294"/>
      <c r="G2" s="294"/>
      <c r="H2" s="294"/>
      <c r="I2" s="144"/>
      <c r="J2" s="143"/>
      <c r="K2" s="143"/>
    </row>
    <row r="3" spans="1:11" ht="20.25" x14ac:dyDescent="0.2">
      <c r="A3" s="160" t="s">
        <v>4</v>
      </c>
      <c r="B3" s="157" t="s">
        <v>541</v>
      </c>
      <c r="D3" s="170" t="s">
        <v>473</v>
      </c>
    </row>
    <row r="5" spans="1:11" s="157" customFormat="1" ht="38.25" x14ac:dyDescent="0.2">
      <c r="A5" s="177" t="s">
        <v>191</v>
      </c>
      <c r="B5" s="177" t="s">
        <v>1</v>
      </c>
      <c r="C5" s="177" t="s">
        <v>2</v>
      </c>
      <c r="D5" s="177" t="s">
        <v>192</v>
      </c>
      <c r="E5" s="153" t="s">
        <v>198</v>
      </c>
      <c r="F5" s="153" t="s">
        <v>351</v>
      </c>
      <c r="G5" s="153" t="s">
        <v>317</v>
      </c>
      <c r="H5" s="153" t="s">
        <v>352</v>
      </c>
      <c r="I5" s="154" t="s">
        <v>402</v>
      </c>
    </row>
    <row r="6" spans="1:11" x14ac:dyDescent="0.2">
      <c r="A6" s="157" t="s">
        <v>450</v>
      </c>
      <c r="B6" s="157" t="s">
        <v>451</v>
      </c>
      <c r="C6" s="157" t="s">
        <v>88</v>
      </c>
      <c r="D6" s="157" t="s">
        <v>48</v>
      </c>
      <c r="E6" s="178"/>
      <c r="F6" s="178">
        <v>11</v>
      </c>
      <c r="G6" s="250">
        <v>97</v>
      </c>
      <c r="H6" s="250">
        <v>97</v>
      </c>
      <c r="I6" s="161">
        <v>50</v>
      </c>
      <c r="J6" s="155">
        <v>1</v>
      </c>
    </row>
    <row r="7" spans="1:11" x14ac:dyDescent="0.2">
      <c r="A7" s="157" t="s">
        <v>406</v>
      </c>
      <c r="B7" s="157" t="s">
        <v>182</v>
      </c>
      <c r="C7" s="157" t="s">
        <v>407</v>
      </c>
      <c r="D7" s="157" t="s">
        <v>50</v>
      </c>
      <c r="E7" s="178"/>
      <c r="F7" s="178">
        <v>9</v>
      </c>
      <c r="G7" s="250">
        <v>74.100000000000009</v>
      </c>
      <c r="H7" s="250">
        <v>74.100000000000009</v>
      </c>
      <c r="I7" s="161">
        <f>IF(H7=H6,I6,IF(H7=0,ROUNDDOWN(20,0),I6-J6))</f>
        <v>49</v>
      </c>
      <c r="J7" s="155">
        <f>IF(H7&lt;H6,1,IF(H7=H6,J6+1,0))</f>
        <v>1</v>
      </c>
    </row>
    <row r="8" spans="1:11" x14ac:dyDescent="0.2">
      <c r="A8" s="157" t="s">
        <v>244</v>
      </c>
      <c r="B8" s="157" t="s">
        <v>184</v>
      </c>
      <c r="C8" s="157" t="s">
        <v>70</v>
      </c>
      <c r="D8" s="157" t="s">
        <v>39</v>
      </c>
      <c r="E8" s="178">
        <v>1</v>
      </c>
      <c r="F8" s="178">
        <v>12</v>
      </c>
      <c r="G8" s="250">
        <v>63.5</v>
      </c>
      <c r="H8" s="250">
        <v>63.5</v>
      </c>
      <c r="I8" s="161">
        <f t="shared" ref="I8:I68" si="0">IF(H8=H7,I7,IF(H8=0,ROUNDDOWN(20,0),I7-J7))</f>
        <v>48</v>
      </c>
      <c r="J8" s="155">
        <f t="shared" ref="J8:J68" si="1">IF(H8&lt;H7,1,IF(H8=H7,J7+1,0))</f>
        <v>1</v>
      </c>
    </row>
    <row r="9" spans="1:11" x14ac:dyDescent="0.2">
      <c r="A9" s="157" t="s">
        <v>429</v>
      </c>
      <c r="B9" s="157" t="s">
        <v>432</v>
      </c>
      <c r="C9" s="157" t="s">
        <v>135</v>
      </c>
      <c r="D9" s="157" t="s">
        <v>37</v>
      </c>
      <c r="E9" s="178"/>
      <c r="F9" s="178">
        <v>7</v>
      </c>
      <c r="G9" s="250">
        <v>56</v>
      </c>
      <c r="H9" s="250">
        <v>56</v>
      </c>
      <c r="I9" s="161">
        <f t="shared" si="0"/>
        <v>47</v>
      </c>
      <c r="J9" s="155">
        <f t="shared" si="1"/>
        <v>1</v>
      </c>
    </row>
    <row r="10" spans="1:11" x14ac:dyDescent="0.2">
      <c r="A10" s="157" t="s">
        <v>557</v>
      </c>
      <c r="B10" s="157" t="s">
        <v>558</v>
      </c>
      <c r="C10" s="157" t="s">
        <v>98</v>
      </c>
      <c r="D10" s="157" t="s">
        <v>50</v>
      </c>
      <c r="E10" s="178">
        <v>2</v>
      </c>
      <c r="F10" s="178">
        <v>6</v>
      </c>
      <c r="G10" s="250">
        <v>46.2</v>
      </c>
      <c r="H10" s="250">
        <v>46.2</v>
      </c>
      <c r="I10" s="161">
        <f t="shared" si="0"/>
        <v>46</v>
      </c>
      <c r="J10" s="155">
        <f t="shared" si="1"/>
        <v>1</v>
      </c>
    </row>
    <row r="11" spans="1:11" x14ac:dyDescent="0.2">
      <c r="A11" s="157" t="s">
        <v>322</v>
      </c>
      <c r="B11" s="157" t="s">
        <v>448</v>
      </c>
      <c r="C11" s="157" t="s">
        <v>279</v>
      </c>
      <c r="D11" s="157" t="s">
        <v>42</v>
      </c>
      <c r="E11" s="178"/>
      <c r="F11" s="178">
        <v>6</v>
      </c>
      <c r="G11" s="250">
        <v>45.8</v>
      </c>
      <c r="H11" s="250">
        <v>45.8</v>
      </c>
      <c r="I11" s="161">
        <f t="shared" si="0"/>
        <v>45</v>
      </c>
      <c r="J11" s="155">
        <f t="shared" si="1"/>
        <v>1</v>
      </c>
    </row>
    <row r="12" spans="1:11" x14ac:dyDescent="0.2">
      <c r="A12" s="157" t="s">
        <v>416</v>
      </c>
      <c r="B12" s="157" t="s">
        <v>434</v>
      </c>
      <c r="C12" s="157" t="s">
        <v>417</v>
      </c>
      <c r="D12" s="157" t="s">
        <v>39</v>
      </c>
      <c r="E12" s="178">
        <v>1</v>
      </c>
      <c r="F12" s="178">
        <v>8</v>
      </c>
      <c r="G12" s="250">
        <v>45.7</v>
      </c>
      <c r="H12" s="250">
        <v>45.7</v>
      </c>
      <c r="I12" s="161">
        <f t="shared" si="0"/>
        <v>44</v>
      </c>
      <c r="J12" s="155">
        <f t="shared" si="1"/>
        <v>1</v>
      </c>
    </row>
    <row r="13" spans="1:11" x14ac:dyDescent="0.2">
      <c r="A13" s="157" t="s">
        <v>250</v>
      </c>
      <c r="B13" s="157" t="s">
        <v>183</v>
      </c>
      <c r="C13" s="157" t="s">
        <v>96</v>
      </c>
      <c r="D13" s="157" t="s">
        <v>39</v>
      </c>
      <c r="E13" s="178">
        <v>2</v>
      </c>
      <c r="F13" s="178">
        <v>3</v>
      </c>
      <c r="G13" s="250">
        <v>35.6</v>
      </c>
      <c r="H13" s="250">
        <v>35.6</v>
      </c>
      <c r="I13" s="161">
        <f t="shared" si="0"/>
        <v>43</v>
      </c>
      <c r="J13" s="155">
        <f t="shared" si="1"/>
        <v>1</v>
      </c>
    </row>
    <row r="14" spans="1:11" x14ac:dyDescent="0.2">
      <c r="A14" s="157" t="s">
        <v>476</v>
      </c>
      <c r="B14" s="157" t="s">
        <v>428</v>
      </c>
      <c r="C14" s="157" t="s">
        <v>305</v>
      </c>
      <c r="D14" s="157" t="s">
        <v>40</v>
      </c>
      <c r="E14" s="178">
        <v>1</v>
      </c>
      <c r="F14" s="178">
        <v>6</v>
      </c>
      <c r="G14" s="250">
        <v>23.999999999999996</v>
      </c>
      <c r="H14" s="250">
        <v>23.999999999999996</v>
      </c>
      <c r="I14" s="161">
        <f t="shared" si="0"/>
        <v>42</v>
      </c>
      <c r="J14" s="155">
        <f t="shared" si="1"/>
        <v>1</v>
      </c>
    </row>
    <row r="15" spans="1:11" x14ac:dyDescent="0.2">
      <c r="A15" s="157" t="s">
        <v>236</v>
      </c>
      <c r="B15" s="157" t="s">
        <v>185</v>
      </c>
      <c r="C15" s="157" t="s">
        <v>162</v>
      </c>
      <c r="D15" s="157" t="s">
        <v>50</v>
      </c>
      <c r="E15" s="178"/>
      <c r="F15" s="178">
        <v>2</v>
      </c>
      <c r="G15" s="250">
        <v>23.7</v>
      </c>
      <c r="H15" s="250">
        <v>23.7</v>
      </c>
      <c r="I15" s="161">
        <f t="shared" si="0"/>
        <v>41</v>
      </c>
      <c r="J15" s="155">
        <f t="shared" si="1"/>
        <v>1</v>
      </c>
    </row>
    <row r="16" spans="1:11" x14ac:dyDescent="0.2">
      <c r="A16" s="157" t="s">
        <v>256</v>
      </c>
      <c r="B16" s="157" t="s">
        <v>523</v>
      </c>
      <c r="C16" s="157" t="s">
        <v>169</v>
      </c>
      <c r="D16" s="157" t="s">
        <v>50</v>
      </c>
      <c r="E16" s="178"/>
      <c r="F16" s="178">
        <v>3</v>
      </c>
      <c r="G16" s="250">
        <v>15.4</v>
      </c>
      <c r="H16" s="250">
        <v>15.4</v>
      </c>
      <c r="I16" s="161">
        <f t="shared" si="0"/>
        <v>40</v>
      </c>
      <c r="J16" s="155">
        <f t="shared" si="1"/>
        <v>1</v>
      </c>
    </row>
    <row r="17" spans="1:10" x14ac:dyDescent="0.2">
      <c r="A17" s="157" t="s">
        <v>458</v>
      </c>
      <c r="B17" s="157" t="s">
        <v>533</v>
      </c>
      <c r="C17" s="157" t="s">
        <v>534</v>
      </c>
      <c r="D17" s="157" t="s">
        <v>48</v>
      </c>
      <c r="E17" s="178"/>
      <c r="F17" s="178">
        <v>1</v>
      </c>
      <c r="G17" s="250">
        <v>8.1</v>
      </c>
      <c r="H17" s="250">
        <v>8.1</v>
      </c>
      <c r="I17" s="161">
        <f t="shared" si="0"/>
        <v>39</v>
      </c>
      <c r="J17" s="155">
        <f t="shared" si="1"/>
        <v>1</v>
      </c>
    </row>
    <row r="18" spans="1:10" x14ac:dyDescent="0.2">
      <c r="A18" s="157" t="s">
        <v>420</v>
      </c>
      <c r="B18" s="157" t="s">
        <v>421</v>
      </c>
      <c r="C18" s="157" t="s">
        <v>152</v>
      </c>
      <c r="D18" s="157" t="s">
        <v>48</v>
      </c>
      <c r="E18" s="178">
        <v>1</v>
      </c>
      <c r="F18" s="178">
        <v>2</v>
      </c>
      <c r="G18" s="250">
        <v>5.5</v>
      </c>
      <c r="H18" s="250">
        <v>5.5</v>
      </c>
      <c r="I18" s="161">
        <f t="shared" si="0"/>
        <v>38</v>
      </c>
      <c r="J18" s="155">
        <f t="shared" si="1"/>
        <v>1</v>
      </c>
    </row>
    <row r="19" spans="1:10" x14ac:dyDescent="0.2">
      <c r="A19" s="157" t="s">
        <v>500</v>
      </c>
      <c r="B19" s="157" t="s">
        <v>503</v>
      </c>
      <c r="C19" s="157" t="s">
        <v>504</v>
      </c>
      <c r="D19" s="157" t="s">
        <v>39</v>
      </c>
      <c r="E19" s="178">
        <v>1</v>
      </c>
      <c r="F19" s="178">
        <v>1</v>
      </c>
      <c r="G19" s="250">
        <v>5.3999999999999995</v>
      </c>
      <c r="H19" s="250">
        <v>5.3999999999999995</v>
      </c>
      <c r="I19" s="161">
        <f t="shared" si="0"/>
        <v>37</v>
      </c>
      <c r="J19" s="155">
        <f t="shared" si="1"/>
        <v>1</v>
      </c>
    </row>
    <row r="20" spans="1:10" x14ac:dyDescent="0.2">
      <c r="A20" s="157" t="s">
        <v>467</v>
      </c>
      <c r="B20" s="157" t="s">
        <v>184</v>
      </c>
      <c r="C20" s="157" t="s">
        <v>472</v>
      </c>
      <c r="D20" s="157" t="s">
        <v>37</v>
      </c>
      <c r="E20" s="178"/>
      <c r="F20" s="178"/>
      <c r="G20" s="250">
        <v>0</v>
      </c>
      <c r="H20" s="250">
        <v>0</v>
      </c>
      <c r="I20" s="161">
        <f t="shared" si="0"/>
        <v>20</v>
      </c>
      <c r="J20" s="155">
        <f t="shared" si="1"/>
        <v>1</v>
      </c>
    </row>
    <row r="21" spans="1:10" x14ac:dyDescent="0.2">
      <c r="A21"/>
      <c r="B21"/>
      <c r="C21"/>
      <c r="D21"/>
      <c r="E21"/>
      <c r="F21"/>
      <c r="G21"/>
      <c r="H21"/>
      <c r="I21" s="161">
        <f t="shared" si="0"/>
        <v>20</v>
      </c>
      <c r="J21" s="155">
        <f t="shared" si="1"/>
        <v>2</v>
      </c>
    </row>
    <row r="22" spans="1:10" x14ac:dyDescent="0.2">
      <c r="A22"/>
      <c r="B22"/>
      <c r="C22"/>
      <c r="D22"/>
      <c r="E22"/>
      <c r="F22"/>
      <c r="G22"/>
      <c r="H22"/>
      <c r="I22" s="161">
        <f t="shared" si="0"/>
        <v>20</v>
      </c>
      <c r="J22" s="155">
        <f t="shared" si="1"/>
        <v>3</v>
      </c>
    </row>
    <row r="23" spans="1:10" x14ac:dyDescent="0.2">
      <c r="A23"/>
      <c r="B23"/>
      <c r="C23"/>
      <c r="D23"/>
      <c r="E23"/>
      <c r="F23"/>
      <c r="G23"/>
      <c r="H23"/>
      <c r="I23" s="161">
        <f t="shared" si="0"/>
        <v>20</v>
      </c>
      <c r="J23" s="155">
        <f t="shared" si="1"/>
        <v>4</v>
      </c>
    </row>
    <row r="24" spans="1:10" x14ac:dyDescent="0.2">
      <c r="A24"/>
      <c r="B24"/>
      <c r="C24"/>
      <c r="D24"/>
      <c r="E24"/>
      <c r="F24"/>
      <c r="G24"/>
      <c r="H24"/>
      <c r="I24" s="161">
        <f t="shared" si="0"/>
        <v>20</v>
      </c>
      <c r="J24" s="155">
        <f t="shared" si="1"/>
        <v>5</v>
      </c>
    </row>
    <row r="25" spans="1:10" x14ac:dyDescent="0.2">
      <c r="A25"/>
      <c r="B25"/>
      <c r="C25"/>
      <c r="D25"/>
      <c r="E25"/>
      <c r="F25"/>
      <c r="G25"/>
      <c r="H25"/>
      <c r="I25" s="161">
        <f t="shared" si="0"/>
        <v>20</v>
      </c>
      <c r="J25" s="155">
        <f t="shared" si="1"/>
        <v>6</v>
      </c>
    </row>
    <row r="26" spans="1:10" x14ac:dyDescent="0.2">
      <c r="A26"/>
      <c r="B26"/>
      <c r="C26"/>
      <c r="D26"/>
      <c r="E26"/>
      <c r="F26"/>
      <c r="G26"/>
      <c r="H26"/>
      <c r="I26" s="161">
        <f t="shared" si="0"/>
        <v>20</v>
      </c>
      <c r="J26" s="155">
        <f t="shared" si="1"/>
        <v>7</v>
      </c>
    </row>
    <row r="27" spans="1:10" x14ac:dyDescent="0.2">
      <c r="A27"/>
      <c r="B27"/>
      <c r="C27"/>
      <c r="D27"/>
      <c r="E27"/>
      <c r="F27"/>
      <c r="G27"/>
      <c r="H27"/>
      <c r="I27" s="161">
        <f t="shared" si="0"/>
        <v>20</v>
      </c>
      <c r="J27" s="155">
        <f t="shared" si="1"/>
        <v>8</v>
      </c>
    </row>
    <row r="28" spans="1:10" x14ac:dyDescent="0.2">
      <c r="A28"/>
      <c r="B28"/>
      <c r="C28"/>
      <c r="D28"/>
      <c r="E28"/>
      <c r="F28"/>
      <c r="G28"/>
      <c r="H28"/>
      <c r="I28" s="161">
        <f t="shared" si="0"/>
        <v>20</v>
      </c>
      <c r="J28" s="155">
        <f t="shared" si="1"/>
        <v>9</v>
      </c>
    </row>
    <row r="29" spans="1:10" x14ac:dyDescent="0.2">
      <c r="A29"/>
      <c r="B29"/>
      <c r="C29"/>
      <c r="D29"/>
      <c r="E29"/>
      <c r="F29"/>
      <c r="G29"/>
      <c r="H29"/>
      <c r="I29" s="161">
        <f t="shared" si="0"/>
        <v>20</v>
      </c>
      <c r="J29" s="155">
        <f t="shared" si="1"/>
        <v>10</v>
      </c>
    </row>
    <row r="30" spans="1:10" x14ac:dyDescent="0.2">
      <c r="A30"/>
      <c r="B30"/>
      <c r="C30"/>
      <c r="D30"/>
      <c r="E30"/>
      <c r="F30"/>
      <c r="G30"/>
      <c r="H30"/>
      <c r="I30" s="161">
        <f t="shared" si="0"/>
        <v>20</v>
      </c>
      <c r="J30" s="155">
        <f t="shared" si="1"/>
        <v>11</v>
      </c>
    </row>
    <row r="31" spans="1:10" x14ac:dyDescent="0.2">
      <c r="A31"/>
      <c r="B31"/>
      <c r="C31"/>
      <c r="D31"/>
      <c r="E31"/>
      <c r="F31"/>
      <c r="G31"/>
      <c r="H31"/>
      <c r="I31" s="161">
        <f t="shared" si="0"/>
        <v>20</v>
      </c>
      <c r="J31" s="155">
        <f t="shared" si="1"/>
        <v>12</v>
      </c>
    </row>
    <row r="32" spans="1:10" x14ac:dyDescent="0.2">
      <c r="A32"/>
      <c r="B32"/>
      <c r="C32"/>
      <c r="D32"/>
      <c r="E32"/>
      <c r="F32"/>
      <c r="G32"/>
      <c r="H32"/>
      <c r="I32" s="161">
        <f t="shared" si="0"/>
        <v>20</v>
      </c>
      <c r="J32" s="155">
        <f t="shared" si="1"/>
        <v>13</v>
      </c>
    </row>
    <row r="33" spans="9:10" x14ac:dyDescent="0.2">
      <c r="I33" s="161">
        <f t="shared" si="0"/>
        <v>20</v>
      </c>
      <c r="J33" s="155">
        <f t="shared" si="1"/>
        <v>14</v>
      </c>
    </row>
    <row r="34" spans="9:10" x14ac:dyDescent="0.2">
      <c r="I34" s="161">
        <f t="shared" si="0"/>
        <v>20</v>
      </c>
      <c r="J34" s="155">
        <f t="shared" si="1"/>
        <v>15</v>
      </c>
    </row>
    <row r="35" spans="9:10" x14ac:dyDescent="0.2">
      <c r="I35" s="161">
        <f t="shared" si="0"/>
        <v>20</v>
      </c>
      <c r="J35" s="155">
        <f t="shared" si="1"/>
        <v>16</v>
      </c>
    </row>
    <row r="36" spans="9:10" x14ac:dyDescent="0.2">
      <c r="I36" s="161">
        <f t="shared" si="0"/>
        <v>20</v>
      </c>
      <c r="J36" s="155">
        <f t="shared" si="1"/>
        <v>17</v>
      </c>
    </row>
    <row r="37" spans="9:10" x14ac:dyDescent="0.2">
      <c r="I37" s="161">
        <f t="shared" si="0"/>
        <v>20</v>
      </c>
      <c r="J37" s="155">
        <f t="shared" si="1"/>
        <v>18</v>
      </c>
    </row>
    <row r="38" spans="9:10" x14ac:dyDescent="0.2">
      <c r="I38" s="161">
        <f t="shared" si="0"/>
        <v>20</v>
      </c>
      <c r="J38" s="155">
        <f t="shared" si="1"/>
        <v>19</v>
      </c>
    </row>
    <row r="39" spans="9:10" x14ac:dyDescent="0.2">
      <c r="I39" s="161">
        <f t="shared" si="0"/>
        <v>20</v>
      </c>
      <c r="J39" s="155">
        <f t="shared" si="1"/>
        <v>20</v>
      </c>
    </row>
    <row r="40" spans="9:10" x14ac:dyDescent="0.2">
      <c r="I40" s="161">
        <f t="shared" si="0"/>
        <v>20</v>
      </c>
      <c r="J40" s="155">
        <f t="shared" si="1"/>
        <v>21</v>
      </c>
    </row>
    <row r="41" spans="9:10" x14ac:dyDescent="0.2">
      <c r="I41" s="161">
        <f t="shared" si="0"/>
        <v>20</v>
      </c>
      <c r="J41" s="155">
        <f t="shared" si="1"/>
        <v>22</v>
      </c>
    </row>
    <row r="42" spans="9:10" x14ac:dyDescent="0.2">
      <c r="I42" s="161">
        <f t="shared" si="0"/>
        <v>20</v>
      </c>
      <c r="J42" s="155">
        <f t="shared" si="1"/>
        <v>23</v>
      </c>
    </row>
    <row r="43" spans="9:10" x14ac:dyDescent="0.2">
      <c r="I43" s="161">
        <f t="shared" si="0"/>
        <v>20</v>
      </c>
      <c r="J43" s="155">
        <f t="shared" si="1"/>
        <v>24</v>
      </c>
    </row>
    <row r="44" spans="9:10" x14ac:dyDescent="0.2">
      <c r="I44" s="161">
        <f t="shared" si="0"/>
        <v>20</v>
      </c>
      <c r="J44" s="155">
        <f t="shared" si="1"/>
        <v>25</v>
      </c>
    </row>
    <row r="45" spans="9:10" x14ac:dyDescent="0.2">
      <c r="I45" s="161">
        <f t="shared" si="0"/>
        <v>20</v>
      </c>
      <c r="J45" s="155">
        <f t="shared" si="1"/>
        <v>26</v>
      </c>
    </row>
    <row r="46" spans="9:10" x14ac:dyDescent="0.2">
      <c r="I46" s="161">
        <f t="shared" si="0"/>
        <v>20</v>
      </c>
      <c r="J46" s="155">
        <f t="shared" si="1"/>
        <v>27</v>
      </c>
    </row>
    <row r="47" spans="9:10" x14ac:dyDescent="0.2">
      <c r="I47" s="161">
        <f t="shared" si="0"/>
        <v>20</v>
      </c>
      <c r="J47" s="155">
        <f t="shared" si="1"/>
        <v>28</v>
      </c>
    </row>
    <row r="48" spans="9:10" x14ac:dyDescent="0.2">
      <c r="I48" s="161">
        <f t="shared" si="0"/>
        <v>20</v>
      </c>
      <c r="J48" s="155">
        <f t="shared" si="1"/>
        <v>29</v>
      </c>
    </row>
    <row r="49" spans="9:10" x14ac:dyDescent="0.2">
      <c r="I49" s="161">
        <f t="shared" si="0"/>
        <v>20</v>
      </c>
      <c r="J49" s="155">
        <f t="shared" si="1"/>
        <v>30</v>
      </c>
    </row>
    <row r="50" spans="9:10" x14ac:dyDescent="0.2">
      <c r="I50" s="161">
        <f t="shared" si="0"/>
        <v>20</v>
      </c>
      <c r="J50" s="155">
        <f t="shared" si="1"/>
        <v>31</v>
      </c>
    </row>
    <row r="51" spans="9:10" x14ac:dyDescent="0.2">
      <c r="I51" s="161">
        <f t="shared" si="0"/>
        <v>20</v>
      </c>
      <c r="J51" s="155">
        <f t="shared" si="1"/>
        <v>32</v>
      </c>
    </row>
    <row r="52" spans="9:10" x14ac:dyDescent="0.2">
      <c r="I52" s="161">
        <f t="shared" si="0"/>
        <v>20</v>
      </c>
      <c r="J52" s="155">
        <f t="shared" si="1"/>
        <v>33</v>
      </c>
    </row>
    <row r="53" spans="9:10" x14ac:dyDescent="0.2">
      <c r="I53" s="161">
        <f t="shared" si="0"/>
        <v>20</v>
      </c>
      <c r="J53" s="155">
        <f t="shared" si="1"/>
        <v>34</v>
      </c>
    </row>
    <row r="54" spans="9:10" x14ac:dyDescent="0.2">
      <c r="I54" s="161">
        <f t="shared" si="0"/>
        <v>20</v>
      </c>
      <c r="J54" s="155">
        <f t="shared" si="1"/>
        <v>35</v>
      </c>
    </row>
    <row r="55" spans="9:10" x14ac:dyDescent="0.2">
      <c r="I55" s="161">
        <f t="shared" si="0"/>
        <v>20</v>
      </c>
      <c r="J55" s="155">
        <f t="shared" si="1"/>
        <v>36</v>
      </c>
    </row>
    <row r="56" spans="9:10" x14ac:dyDescent="0.2">
      <c r="I56" s="161">
        <f t="shared" si="0"/>
        <v>20</v>
      </c>
      <c r="J56" s="155">
        <f t="shared" si="1"/>
        <v>37</v>
      </c>
    </row>
    <row r="57" spans="9:10" x14ac:dyDescent="0.2">
      <c r="I57" s="161">
        <f t="shared" si="0"/>
        <v>20</v>
      </c>
      <c r="J57" s="155">
        <f t="shared" si="1"/>
        <v>38</v>
      </c>
    </row>
    <row r="58" spans="9:10" x14ac:dyDescent="0.2">
      <c r="I58" s="161">
        <f t="shared" si="0"/>
        <v>20</v>
      </c>
      <c r="J58" s="155">
        <f t="shared" si="1"/>
        <v>39</v>
      </c>
    </row>
    <row r="59" spans="9:10" x14ac:dyDescent="0.2">
      <c r="I59" s="161">
        <f t="shared" si="0"/>
        <v>20</v>
      </c>
      <c r="J59" s="155">
        <f t="shared" si="1"/>
        <v>40</v>
      </c>
    </row>
    <row r="60" spans="9:10" x14ac:dyDescent="0.2">
      <c r="I60" s="161">
        <f t="shared" si="0"/>
        <v>20</v>
      </c>
      <c r="J60" s="155">
        <f t="shared" si="1"/>
        <v>41</v>
      </c>
    </row>
    <row r="61" spans="9:10" x14ac:dyDescent="0.2">
      <c r="I61" s="161">
        <f t="shared" si="0"/>
        <v>20</v>
      </c>
      <c r="J61" s="155">
        <f t="shared" si="1"/>
        <v>42</v>
      </c>
    </row>
    <row r="62" spans="9:10" x14ac:dyDescent="0.2">
      <c r="I62" s="161">
        <f t="shared" si="0"/>
        <v>20</v>
      </c>
      <c r="J62" s="155">
        <f t="shared" si="1"/>
        <v>43</v>
      </c>
    </row>
    <row r="63" spans="9:10" x14ac:dyDescent="0.2">
      <c r="I63" s="161">
        <f t="shared" si="0"/>
        <v>20</v>
      </c>
      <c r="J63" s="155">
        <f t="shared" si="1"/>
        <v>44</v>
      </c>
    </row>
    <row r="64" spans="9:10" x14ac:dyDescent="0.2">
      <c r="I64" s="161">
        <f t="shared" si="0"/>
        <v>20</v>
      </c>
      <c r="J64" s="155">
        <f t="shared" si="1"/>
        <v>45</v>
      </c>
    </row>
    <row r="65" spans="9:10" x14ac:dyDescent="0.2">
      <c r="I65" s="161">
        <f t="shared" si="0"/>
        <v>20</v>
      </c>
      <c r="J65" s="155">
        <f t="shared" si="1"/>
        <v>46</v>
      </c>
    </row>
    <row r="66" spans="9:10" x14ac:dyDescent="0.2">
      <c r="I66" s="161">
        <f t="shared" si="0"/>
        <v>20</v>
      </c>
      <c r="J66" s="155">
        <f t="shared" si="1"/>
        <v>47</v>
      </c>
    </row>
    <row r="67" spans="9:10" x14ac:dyDescent="0.2">
      <c r="I67" s="161">
        <f t="shared" si="0"/>
        <v>20</v>
      </c>
      <c r="J67" s="155">
        <f t="shared" si="1"/>
        <v>48</v>
      </c>
    </row>
    <row r="68" spans="9:10" x14ac:dyDescent="0.2">
      <c r="I68" s="161">
        <f t="shared" si="0"/>
        <v>20</v>
      </c>
      <c r="J68" s="155">
        <f t="shared" si="1"/>
        <v>49</v>
      </c>
    </row>
  </sheetData>
  <mergeCells count="1">
    <mergeCell ref="C2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81"/>
  <sheetViews>
    <sheetView workbookViewId="0">
      <selection activeCell="E12" sqref="E12"/>
    </sheetView>
  </sheetViews>
  <sheetFormatPr defaultColWidth="9.140625" defaultRowHeight="13.5" x14ac:dyDescent="0.25"/>
  <cols>
    <col min="1" max="1" width="27.5703125" style="4" bestFit="1" customWidth="1"/>
    <col min="2" max="2" width="16" style="4" bestFit="1" customWidth="1"/>
    <col min="3" max="3" width="17.28515625" style="4" bestFit="1" customWidth="1"/>
    <col min="4" max="4" width="13.5703125" style="4" bestFit="1" customWidth="1"/>
    <col min="5" max="5" width="6.140625" style="4" bestFit="1" customWidth="1"/>
    <col min="6" max="6" width="10.5703125" style="4" customWidth="1"/>
    <col min="7" max="7" width="12.42578125" style="4" bestFit="1" customWidth="1"/>
    <col min="8" max="8" width="17.42578125" style="4" bestFit="1" customWidth="1"/>
    <col min="9" max="16384" width="9.140625" style="4"/>
  </cols>
  <sheetData>
    <row r="3" spans="1:11" s="9" customFormat="1" x14ac:dyDescent="0.25">
      <c r="B3" s="9" t="s">
        <v>293</v>
      </c>
      <c r="D3" s="88" t="str">
        <f>Individuals!G2</f>
        <v>NATIONALS DAY 3</v>
      </c>
    </row>
    <row r="5" spans="1:11" x14ac:dyDescent="0.25">
      <c r="A5" s="256" t="s">
        <v>188</v>
      </c>
      <c r="B5" s="257" t="s">
        <v>452</v>
      </c>
    </row>
    <row r="7" spans="1:11" x14ac:dyDescent="0.25">
      <c r="A7" s="256" t="s">
        <v>6</v>
      </c>
      <c r="B7" s="256" t="s">
        <v>1</v>
      </c>
      <c r="C7" s="256" t="s">
        <v>2</v>
      </c>
      <c r="D7" s="256" t="s">
        <v>192</v>
      </c>
      <c r="E7" s="257" t="s">
        <v>292</v>
      </c>
    </row>
    <row r="8" spans="1:11" s="9" customFormat="1" x14ac:dyDescent="0.25">
      <c r="A8" s="257" t="s">
        <v>10</v>
      </c>
      <c r="B8" s="257" t="s">
        <v>112</v>
      </c>
      <c r="C8" s="257" t="s">
        <v>104</v>
      </c>
      <c r="D8" s="257" t="s">
        <v>44</v>
      </c>
      <c r="E8" s="259">
        <v>1</v>
      </c>
      <c r="F8" s="4"/>
      <c r="H8" s="35"/>
      <c r="I8" s="35"/>
      <c r="J8" s="35"/>
      <c r="K8" s="35"/>
    </row>
    <row r="9" spans="1:11" s="9" customFormat="1" x14ac:dyDescent="0.25">
      <c r="A9" s="257" t="s">
        <v>8</v>
      </c>
      <c r="B9" s="257" t="s">
        <v>308</v>
      </c>
      <c r="C9" s="257" t="s">
        <v>104</v>
      </c>
      <c r="D9" s="257" t="s">
        <v>44</v>
      </c>
      <c r="E9" s="259">
        <v>6.2</v>
      </c>
      <c r="F9" s="4"/>
      <c r="H9" s="35"/>
      <c r="I9" s="35"/>
      <c r="J9" s="35"/>
      <c r="K9" s="35"/>
    </row>
    <row r="10" spans="1:11" s="9" customFormat="1" x14ac:dyDescent="0.25">
      <c r="A10" s="257" t="s">
        <v>353</v>
      </c>
      <c r="B10" s="257" t="s">
        <v>86</v>
      </c>
      <c r="C10" s="257" t="s">
        <v>167</v>
      </c>
      <c r="D10" s="257" t="s">
        <v>44</v>
      </c>
      <c r="E10" s="259">
        <v>1.2</v>
      </c>
      <c r="F10" s="4"/>
      <c r="H10" s="35"/>
      <c r="I10" s="35"/>
      <c r="J10" s="35"/>
      <c r="K10" s="35"/>
    </row>
    <row r="11" spans="1:11" s="9" customFormat="1" x14ac:dyDescent="0.25">
      <c r="A11" s="260" t="s">
        <v>20</v>
      </c>
      <c r="B11" s="257" t="s">
        <v>523</v>
      </c>
      <c r="C11" s="257" t="s">
        <v>169</v>
      </c>
      <c r="D11" s="257" t="s">
        <v>50</v>
      </c>
      <c r="E11" s="259">
        <v>2.7</v>
      </c>
      <c r="F11" s="4"/>
      <c r="H11" s="35"/>
      <c r="I11" s="35"/>
      <c r="J11" s="35"/>
      <c r="K11" s="35"/>
    </row>
    <row r="12" spans="1:11" s="9" customFormat="1" x14ac:dyDescent="0.25">
      <c r="A12" s="257" t="s">
        <v>354</v>
      </c>
      <c r="B12" s="257" t="s">
        <v>83</v>
      </c>
      <c r="C12" s="257" t="s">
        <v>129</v>
      </c>
      <c r="D12" s="257" t="s">
        <v>42</v>
      </c>
      <c r="E12" s="259">
        <v>19.7</v>
      </c>
      <c r="F12" s="4"/>
      <c r="H12" s="35"/>
      <c r="I12" s="35"/>
      <c r="J12" s="35"/>
      <c r="K12" s="35"/>
    </row>
    <row r="13" spans="1:11" s="9" customFormat="1" x14ac:dyDescent="0.25">
      <c r="A13" s="257" t="s">
        <v>370</v>
      </c>
      <c r="B13" s="257" t="s">
        <v>86</v>
      </c>
      <c r="C13" s="257" t="s">
        <v>172</v>
      </c>
      <c r="D13" s="257" t="s">
        <v>42</v>
      </c>
      <c r="E13" s="259">
        <v>95.9</v>
      </c>
      <c r="F13" s="4"/>
    </row>
    <row r="14" spans="1:11" s="9" customFormat="1" x14ac:dyDescent="0.25">
      <c r="A14" s="257" t="s">
        <v>371</v>
      </c>
      <c r="B14" s="257" t="s">
        <v>308</v>
      </c>
      <c r="C14" s="257" t="s">
        <v>104</v>
      </c>
      <c r="D14" s="257" t="s">
        <v>44</v>
      </c>
      <c r="E14" s="259">
        <v>90</v>
      </c>
      <c r="F14" s="4"/>
    </row>
    <row r="15" spans="1:11" s="9" customFormat="1" x14ac:dyDescent="0.25">
      <c r="A15" s="257" t="s">
        <v>375</v>
      </c>
      <c r="B15" s="257" t="s">
        <v>332</v>
      </c>
      <c r="C15" s="257" t="s">
        <v>129</v>
      </c>
      <c r="D15" s="257" t="s">
        <v>49</v>
      </c>
      <c r="E15" s="259">
        <v>42.4</v>
      </c>
      <c r="F15" s="4"/>
    </row>
    <row r="16" spans="1:11" x14ac:dyDescent="0.25">
      <c r="A16" s="257" t="s">
        <v>377</v>
      </c>
      <c r="B16" s="257" t="s">
        <v>97</v>
      </c>
      <c r="C16" s="257" t="s">
        <v>70</v>
      </c>
      <c r="D16" s="257" t="s">
        <v>39</v>
      </c>
      <c r="E16" s="259">
        <v>11.4</v>
      </c>
    </row>
    <row r="17" spans="1:5" x14ac:dyDescent="0.25">
      <c r="A17" s="257"/>
      <c r="B17" s="257" t="s">
        <v>434</v>
      </c>
      <c r="C17" s="257" t="s">
        <v>417</v>
      </c>
      <c r="D17" s="257" t="s">
        <v>39</v>
      </c>
      <c r="E17" s="259">
        <v>11.4</v>
      </c>
    </row>
    <row r="18" spans="1:5" x14ac:dyDescent="0.25">
      <c r="A18" s="257" t="s">
        <v>403</v>
      </c>
      <c r="B18" s="257" t="s">
        <v>86</v>
      </c>
      <c r="C18" s="257" t="s">
        <v>277</v>
      </c>
      <c r="D18" s="257" t="s">
        <v>40</v>
      </c>
      <c r="E18" s="259">
        <v>5</v>
      </c>
    </row>
    <row r="19" spans="1:5" x14ac:dyDescent="0.25">
      <c r="A19" s="257" t="s">
        <v>376</v>
      </c>
      <c r="B19" s="257" t="s">
        <v>73</v>
      </c>
      <c r="C19" s="257" t="s">
        <v>101</v>
      </c>
      <c r="D19" s="257" t="s">
        <v>39</v>
      </c>
      <c r="E19" s="259">
        <v>30.1</v>
      </c>
    </row>
    <row r="20" spans="1:5" x14ac:dyDescent="0.25">
      <c r="A20"/>
      <c r="B20"/>
      <c r="C20"/>
      <c r="D20"/>
      <c r="E20"/>
    </row>
    <row r="21" spans="1:5" x14ac:dyDescent="0.25">
      <c r="A21"/>
      <c r="B21"/>
      <c r="C21"/>
      <c r="D21"/>
      <c r="E21"/>
    </row>
    <row r="22" spans="1:5" x14ac:dyDescent="0.25">
      <c r="A22"/>
      <c r="B22"/>
      <c r="C22"/>
      <c r="D22"/>
      <c r="E22"/>
    </row>
    <row r="23" spans="1:5" x14ac:dyDescent="0.25">
      <c r="A23"/>
      <c r="B23"/>
      <c r="C23"/>
      <c r="D23"/>
      <c r="E23"/>
    </row>
    <row r="24" spans="1:5" x14ac:dyDescent="0.25">
      <c r="A24"/>
      <c r="B24"/>
      <c r="C24"/>
      <c r="D24"/>
      <c r="E24"/>
    </row>
    <row r="25" spans="1:5" x14ac:dyDescent="0.25">
      <c r="A25"/>
      <c r="B25"/>
      <c r="C25"/>
      <c r="D25"/>
      <c r="E25"/>
    </row>
    <row r="26" spans="1:5" x14ac:dyDescent="0.25">
      <c r="A26"/>
      <c r="B26"/>
      <c r="C26"/>
      <c r="D26"/>
      <c r="E26"/>
    </row>
    <row r="27" spans="1:5" x14ac:dyDescent="0.25">
      <c r="A27"/>
      <c r="B27"/>
      <c r="C27"/>
      <c r="D27"/>
      <c r="E27"/>
    </row>
    <row r="28" spans="1:5" x14ac:dyDescent="0.25">
      <c r="A28"/>
      <c r="B28"/>
      <c r="C28"/>
      <c r="D28"/>
      <c r="E28"/>
    </row>
    <row r="29" spans="1:5" x14ac:dyDescent="0.25">
      <c r="A29"/>
      <c r="B29"/>
      <c r="C29"/>
      <c r="D29"/>
      <c r="E29"/>
    </row>
    <row r="30" spans="1:5" x14ac:dyDescent="0.25">
      <c r="A30"/>
      <c r="B30"/>
      <c r="C30"/>
      <c r="D30"/>
      <c r="E30"/>
    </row>
    <row r="31" spans="1:5" x14ac:dyDescent="0.25">
      <c r="A31"/>
      <c r="B31"/>
      <c r="C31"/>
      <c r="D31"/>
      <c r="E31"/>
    </row>
    <row r="32" spans="1:5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  <row r="41" spans="1:5" x14ac:dyDescent="0.25">
      <c r="A41"/>
      <c r="B41"/>
      <c r="C41"/>
      <c r="D41"/>
      <c r="E41"/>
    </row>
    <row r="42" spans="1:5" x14ac:dyDescent="0.25">
      <c r="A42"/>
      <c r="B42"/>
      <c r="C42"/>
      <c r="D42"/>
      <c r="E42"/>
    </row>
    <row r="43" spans="1:5" x14ac:dyDescent="0.25">
      <c r="A43"/>
      <c r="B43"/>
      <c r="C43"/>
      <c r="D43"/>
      <c r="E43"/>
    </row>
    <row r="44" spans="1:5" x14ac:dyDescent="0.25">
      <c r="A44"/>
      <c r="B44"/>
      <c r="C44"/>
      <c r="D44"/>
      <c r="E44"/>
    </row>
    <row r="45" spans="1:5" x14ac:dyDescent="0.25">
      <c r="A45"/>
      <c r="B45"/>
      <c r="C45"/>
      <c r="D45"/>
      <c r="E45"/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spans="1:5" x14ac:dyDescent="0.25">
      <c r="A49"/>
      <c r="B49"/>
      <c r="C49"/>
      <c r="D49"/>
      <c r="E49"/>
    </row>
    <row r="50" spans="1:5" x14ac:dyDescent="0.25">
      <c r="A50"/>
      <c r="B50"/>
      <c r="C50"/>
      <c r="D50"/>
      <c r="E50"/>
    </row>
    <row r="51" spans="1:5" x14ac:dyDescent="0.25">
      <c r="A51"/>
      <c r="B51"/>
      <c r="C51"/>
      <c r="D51"/>
      <c r="E51"/>
    </row>
    <row r="52" spans="1:5" x14ac:dyDescent="0.25">
      <c r="A52"/>
      <c r="B52"/>
      <c r="C52"/>
      <c r="D52"/>
      <c r="E52"/>
    </row>
    <row r="53" spans="1:5" x14ac:dyDescent="0.25">
      <c r="A53"/>
      <c r="B53"/>
      <c r="C53"/>
      <c r="D53"/>
      <c r="E53"/>
    </row>
    <row r="54" spans="1:5" x14ac:dyDescent="0.25">
      <c r="A54"/>
      <c r="B54"/>
      <c r="C54"/>
      <c r="D54"/>
      <c r="E54"/>
    </row>
    <row r="55" spans="1:5" x14ac:dyDescent="0.25">
      <c r="A55"/>
      <c r="B55"/>
      <c r="C55"/>
      <c r="D55"/>
      <c r="E55"/>
    </row>
    <row r="56" spans="1:5" x14ac:dyDescent="0.25">
      <c r="A56"/>
      <c r="B56"/>
      <c r="C56"/>
      <c r="D56"/>
      <c r="E56"/>
    </row>
    <row r="57" spans="1:5" x14ac:dyDescent="0.25">
      <c r="A57"/>
      <c r="B57"/>
      <c r="C57"/>
      <c r="D57"/>
      <c r="E57"/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/>
      <c r="B60"/>
      <c r="C60"/>
      <c r="D60"/>
      <c r="E60"/>
    </row>
    <row r="61" spans="1:5" x14ac:dyDescent="0.25">
      <c r="A61"/>
      <c r="B61"/>
      <c r="C61"/>
      <c r="D61"/>
      <c r="E61"/>
    </row>
    <row r="62" spans="1:5" x14ac:dyDescent="0.25">
      <c r="A62"/>
      <c r="B62"/>
      <c r="C62"/>
      <c r="D62"/>
      <c r="E62"/>
    </row>
    <row r="63" spans="1:5" x14ac:dyDescent="0.25">
      <c r="A63"/>
      <c r="B63"/>
      <c r="C63"/>
      <c r="D63"/>
      <c r="E63"/>
    </row>
    <row r="64" spans="1:5" x14ac:dyDescent="0.25">
      <c r="A64"/>
      <c r="B64"/>
      <c r="C64"/>
      <c r="D64"/>
      <c r="E64"/>
    </row>
    <row r="65" spans="1:5" x14ac:dyDescent="0.25">
      <c r="A65"/>
      <c r="B65"/>
      <c r="C65"/>
      <c r="D65"/>
      <c r="E65"/>
    </row>
    <row r="66" spans="1:5" x14ac:dyDescent="0.25">
      <c r="A66"/>
      <c r="B66"/>
      <c r="C66"/>
      <c r="D66"/>
      <c r="E66"/>
    </row>
    <row r="67" spans="1:5" x14ac:dyDescent="0.25">
      <c r="A67"/>
      <c r="B67"/>
      <c r="C67"/>
      <c r="D67"/>
      <c r="E67"/>
    </row>
    <row r="68" spans="1:5" x14ac:dyDescent="0.25">
      <c r="A68"/>
      <c r="B68"/>
      <c r="C68"/>
      <c r="D68"/>
      <c r="E68"/>
    </row>
    <row r="69" spans="1:5" x14ac:dyDescent="0.25">
      <c r="A69"/>
      <c r="B69"/>
      <c r="C69"/>
      <c r="D69"/>
      <c r="E69"/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8"/>
  <sheetViews>
    <sheetView zoomScale="120" zoomScaleNormal="120" workbookViewId="0">
      <selection activeCell="G13" sqref="G13"/>
    </sheetView>
  </sheetViews>
  <sheetFormatPr defaultColWidth="9.140625" defaultRowHeight="12.75" x14ac:dyDescent="0.2"/>
  <cols>
    <col min="1" max="1" width="21.85546875" style="1" customWidth="1"/>
    <col min="2" max="2" width="13.42578125" style="1" customWidth="1"/>
    <col min="3" max="3" width="5.7109375" style="1" bestFit="1" customWidth="1"/>
    <col min="4" max="4" width="7.7109375" style="1" bestFit="1" customWidth="1"/>
    <col min="5" max="5" width="6.28515625" style="1" bestFit="1" customWidth="1"/>
    <col min="6" max="6" width="6.5703125" style="1" customWidth="1"/>
    <col min="7" max="10" width="21" style="1" bestFit="1" customWidth="1"/>
    <col min="11" max="16384" width="9.140625" style="1"/>
  </cols>
  <sheetData>
    <row r="3" spans="1:6" s="2" customFormat="1" ht="18" x14ac:dyDescent="0.25">
      <c r="A3" s="295" t="s">
        <v>300</v>
      </c>
      <c r="B3" s="295"/>
      <c r="C3" s="295"/>
      <c r="D3" s="40" t="str">
        <f>Individuals!G2</f>
        <v>NATIONALS DAY 3</v>
      </c>
    </row>
    <row r="5" spans="1:6" x14ac:dyDescent="0.2">
      <c r="A5" s="254" t="s">
        <v>188</v>
      </c>
      <c r="B5" s="255" t="s">
        <v>452</v>
      </c>
    </row>
    <row r="7" spans="1:6" x14ac:dyDescent="0.2">
      <c r="A7" s="255"/>
      <c r="B7" s="255"/>
      <c r="C7" s="254" t="s">
        <v>201</v>
      </c>
      <c r="D7" s="255"/>
      <c r="E7" s="255"/>
      <c r="F7" s="255"/>
    </row>
    <row r="8" spans="1:6" s="3" customFormat="1" ht="38.25" x14ac:dyDescent="0.2">
      <c r="A8" s="261" t="s">
        <v>6</v>
      </c>
      <c r="B8" s="261" t="s">
        <v>5</v>
      </c>
      <c r="C8" s="262" t="s">
        <v>297</v>
      </c>
      <c r="D8" s="262" t="s">
        <v>298</v>
      </c>
      <c r="E8" s="262" t="s">
        <v>299</v>
      </c>
      <c r="F8" s="262" t="s">
        <v>301</v>
      </c>
    </row>
    <row r="9" spans="1:6" x14ac:dyDescent="0.2">
      <c r="A9" s="266" t="s">
        <v>20</v>
      </c>
      <c r="B9" s="266" t="s">
        <v>546</v>
      </c>
      <c r="C9" s="263">
        <v>24</v>
      </c>
      <c r="D9" s="264">
        <v>37.199999999999996</v>
      </c>
      <c r="E9" s="264">
        <v>1.5499999999999998</v>
      </c>
      <c r="F9" s="265">
        <v>2.7</v>
      </c>
    </row>
    <row r="10" spans="1:6" x14ac:dyDescent="0.2">
      <c r="A10" s="266" t="s">
        <v>546</v>
      </c>
      <c r="B10" s="266" t="s">
        <v>19</v>
      </c>
      <c r="C10" s="263">
        <v>19</v>
      </c>
      <c r="D10" s="264">
        <v>63.199999999999996</v>
      </c>
      <c r="E10" s="264">
        <v>3.3263157894736839</v>
      </c>
      <c r="F10" s="265">
        <v>17.899999999999999</v>
      </c>
    </row>
    <row r="11" spans="1:6" x14ac:dyDescent="0.2">
      <c r="A11" s="266"/>
      <c r="B11" s="266" t="s">
        <v>546</v>
      </c>
      <c r="C11" s="263">
        <v>41</v>
      </c>
      <c r="D11" s="264">
        <v>0</v>
      </c>
      <c r="E11" s="264" t="e">
        <v>#DIV/0!</v>
      </c>
      <c r="F11" s="265">
        <v>0</v>
      </c>
    </row>
    <row r="12" spans="1:6" x14ac:dyDescent="0.2">
      <c r="A12" s="266"/>
      <c r="B12" s="255" t="s">
        <v>7</v>
      </c>
      <c r="C12" s="263">
        <v>1</v>
      </c>
      <c r="D12" s="264">
        <v>0.7</v>
      </c>
      <c r="E12" s="264">
        <v>0.7</v>
      </c>
      <c r="F12" s="265">
        <v>0.7</v>
      </c>
    </row>
    <row r="13" spans="1:6" x14ac:dyDescent="0.2">
      <c r="A13" s="266"/>
      <c r="B13" s="255" t="s">
        <v>22</v>
      </c>
      <c r="C13" s="263">
        <v>5</v>
      </c>
      <c r="D13" s="264">
        <v>5.0999999999999996</v>
      </c>
      <c r="E13" s="264">
        <v>1.02</v>
      </c>
      <c r="F13" s="265">
        <v>1.3</v>
      </c>
    </row>
    <row r="14" spans="1:6" x14ac:dyDescent="0.2">
      <c r="A14" s="255" t="s">
        <v>377</v>
      </c>
      <c r="B14" s="255" t="s">
        <v>546</v>
      </c>
      <c r="C14" s="263">
        <v>157</v>
      </c>
      <c r="D14" s="264">
        <v>718.89999999999975</v>
      </c>
      <c r="E14" s="264">
        <v>4.5789808917197439</v>
      </c>
      <c r="F14" s="265">
        <v>11.4</v>
      </c>
    </row>
    <row r="15" spans="1:6" x14ac:dyDescent="0.2">
      <c r="A15" s="255" t="s">
        <v>376</v>
      </c>
      <c r="B15" s="255" t="s">
        <v>546</v>
      </c>
      <c r="C15" s="263">
        <v>428</v>
      </c>
      <c r="D15" s="264">
        <v>3869.4000000000028</v>
      </c>
      <c r="E15" s="264">
        <v>9.040654205607483</v>
      </c>
      <c r="F15" s="265">
        <v>30.1</v>
      </c>
    </row>
    <row r="16" spans="1:6" x14ac:dyDescent="0.2">
      <c r="A16" s="255" t="s">
        <v>10</v>
      </c>
      <c r="B16" s="255" t="s">
        <v>546</v>
      </c>
      <c r="C16" s="263">
        <v>1</v>
      </c>
      <c r="D16" s="264">
        <v>1</v>
      </c>
      <c r="E16" s="264">
        <v>1</v>
      </c>
      <c r="F16" s="265">
        <v>1</v>
      </c>
    </row>
    <row r="17" spans="1:6" x14ac:dyDescent="0.2">
      <c r="A17" s="255" t="s">
        <v>403</v>
      </c>
      <c r="B17" s="255" t="s">
        <v>546</v>
      </c>
      <c r="C17" s="263">
        <v>4</v>
      </c>
      <c r="D17" s="264">
        <v>16.8</v>
      </c>
      <c r="E17" s="264">
        <v>4.2</v>
      </c>
      <c r="F17" s="265">
        <v>5</v>
      </c>
    </row>
    <row r="18" spans="1:6" x14ac:dyDescent="0.2">
      <c r="A18" s="255" t="s">
        <v>354</v>
      </c>
      <c r="B18" s="255" t="s">
        <v>546</v>
      </c>
      <c r="C18" s="263">
        <v>6</v>
      </c>
      <c r="D18" s="264">
        <v>67.900000000000006</v>
      </c>
      <c r="E18" s="264">
        <v>11.316666666666668</v>
      </c>
      <c r="F18" s="265">
        <v>19.7</v>
      </c>
    </row>
    <row r="19" spans="1:6" x14ac:dyDescent="0.2">
      <c r="A19" s="255" t="s">
        <v>375</v>
      </c>
      <c r="B19" s="255" t="s">
        <v>546</v>
      </c>
      <c r="C19" s="263">
        <v>17</v>
      </c>
      <c r="D19" s="264">
        <v>425.6</v>
      </c>
      <c r="E19" s="264">
        <v>25.035294117647059</v>
      </c>
      <c r="F19" s="265">
        <v>42.4</v>
      </c>
    </row>
    <row r="20" spans="1:6" x14ac:dyDescent="0.2">
      <c r="A20" s="255" t="s">
        <v>8</v>
      </c>
      <c r="B20" s="255" t="s">
        <v>546</v>
      </c>
      <c r="C20" s="263">
        <v>25</v>
      </c>
      <c r="D20" s="264">
        <v>89.800000000000026</v>
      </c>
      <c r="E20" s="264">
        <v>3.592000000000001</v>
      </c>
      <c r="F20" s="265">
        <v>6.2</v>
      </c>
    </row>
    <row r="21" spans="1:6" x14ac:dyDescent="0.2">
      <c r="A21" s="255" t="s">
        <v>371</v>
      </c>
      <c r="B21" s="255" t="s">
        <v>546</v>
      </c>
      <c r="C21" s="263">
        <v>5</v>
      </c>
      <c r="D21" s="264">
        <v>228.7</v>
      </c>
      <c r="E21" s="264">
        <v>45.739999999999995</v>
      </c>
      <c r="F21" s="265">
        <v>90</v>
      </c>
    </row>
    <row r="22" spans="1:6" x14ac:dyDescent="0.2">
      <c r="A22" s="255" t="s">
        <v>370</v>
      </c>
      <c r="B22" s="255" t="s">
        <v>546</v>
      </c>
      <c r="C22" s="263">
        <v>5</v>
      </c>
      <c r="D22" s="264">
        <v>301.60000000000002</v>
      </c>
      <c r="E22" s="264">
        <v>60.320000000000007</v>
      </c>
      <c r="F22" s="265">
        <v>95.9</v>
      </c>
    </row>
    <row r="23" spans="1:6" x14ac:dyDescent="0.2">
      <c r="A23" s="255" t="s">
        <v>392</v>
      </c>
      <c r="B23" s="255" t="s">
        <v>546</v>
      </c>
      <c r="C23" s="263">
        <v>23</v>
      </c>
      <c r="D23" s="264">
        <v>346.00000000000006</v>
      </c>
      <c r="E23" s="264">
        <v>15.043478260869568</v>
      </c>
      <c r="F23" s="265">
        <v>24</v>
      </c>
    </row>
    <row r="24" spans="1:6" x14ac:dyDescent="0.2">
      <c r="A24" s="255" t="s">
        <v>353</v>
      </c>
      <c r="B24" s="255" t="s">
        <v>546</v>
      </c>
      <c r="C24" s="263">
        <v>1</v>
      </c>
      <c r="D24" s="264">
        <v>1.2</v>
      </c>
      <c r="E24" s="264">
        <v>1.2</v>
      </c>
      <c r="F24" s="265">
        <v>1.2</v>
      </c>
    </row>
    <row r="25" spans="1:6" ht="16.5" x14ac:dyDescent="0.3">
      <c r="A25" s="266" t="s">
        <v>195</v>
      </c>
      <c r="B25" s="266"/>
      <c r="C25" s="263">
        <v>762</v>
      </c>
      <c r="D25" s="301">
        <v>6173.1</v>
      </c>
      <c r="E25" s="264">
        <v>8.5618585298196948</v>
      </c>
      <c r="F25" s="265">
        <v>95.9</v>
      </c>
    </row>
    <row r="26" spans="1:6" x14ac:dyDescent="0.2">
      <c r="A26"/>
      <c r="B26"/>
      <c r="C26" s="276">
        <f>GETPIVOTDATA("NO.",$A$7)-GETPIVOTDATA("NO.",$A$7,"Edibles",,"Inedibles",)</f>
        <v>721</v>
      </c>
      <c r="D26" t="s">
        <v>577</v>
      </c>
      <c r="E26"/>
      <c r="F26"/>
    </row>
    <row r="27" spans="1:6" x14ac:dyDescent="0.2">
      <c r="A27"/>
      <c r="B27"/>
      <c r="C27" t="s">
        <v>576</v>
      </c>
      <c r="D27"/>
      <c r="E27"/>
      <c r="F27"/>
    </row>
    <row r="28" spans="1:6" x14ac:dyDescent="0.2">
      <c r="A28"/>
      <c r="B28"/>
      <c r="C28"/>
      <c r="D28"/>
      <c r="E28"/>
      <c r="F28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4:N40"/>
  <sheetViews>
    <sheetView workbookViewId="0">
      <selection activeCell="G15" sqref="G15"/>
    </sheetView>
  </sheetViews>
  <sheetFormatPr defaultColWidth="9.140625" defaultRowHeight="13.5" x14ac:dyDescent="0.25"/>
  <cols>
    <col min="1" max="1" width="21" style="4" customWidth="1"/>
    <col min="2" max="2" width="16.140625" style="4" bestFit="1" customWidth="1"/>
    <col min="3" max="3" width="15.7109375" style="4" customWidth="1"/>
    <col min="4" max="4" width="13.5703125" style="4" customWidth="1"/>
    <col min="5" max="5" width="6.140625" style="4" bestFit="1" customWidth="1"/>
    <col min="6" max="6" width="10.5703125" style="4" customWidth="1"/>
    <col min="7" max="7" width="8.42578125" style="4" customWidth="1"/>
    <col min="8" max="8" width="12.85546875" style="4" bestFit="1" customWidth="1"/>
    <col min="9" max="9" width="12.5703125" style="4" bestFit="1" customWidth="1"/>
    <col min="10" max="10" width="5.5703125" style="4" bestFit="1" customWidth="1"/>
    <col min="11" max="11" width="8.7109375" style="4" customWidth="1"/>
    <col min="12" max="12" width="11.5703125" style="4" bestFit="1" customWidth="1"/>
    <col min="13" max="13" width="10.7109375" style="4" bestFit="1" customWidth="1"/>
    <col min="14" max="14" width="17.85546875" style="4" bestFit="1" customWidth="1"/>
    <col min="15" max="15" width="12.140625" style="4" bestFit="1" customWidth="1"/>
    <col min="16" max="16" width="8.42578125" style="4" customWidth="1"/>
    <col min="17" max="17" width="9.28515625" style="4" bestFit="1" customWidth="1"/>
    <col min="18" max="18" width="9.85546875" style="4" bestFit="1" customWidth="1"/>
    <col min="19" max="19" width="10.14062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109375" style="4" bestFit="1" customWidth="1"/>
    <col min="26" max="26" width="10.140625" style="4" bestFit="1" customWidth="1"/>
    <col min="27" max="27" width="11" style="4" bestFit="1" customWidth="1"/>
    <col min="28" max="28" width="12" style="4" bestFit="1" customWidth="1"/>
    <col min="29" max="29" width="11.7109375" style="4" bestFit="1" customWidth="1"/>
    <col min="30" max="16384" width="9.140625" style="4"/>
  </cols>
  <sheetData>
    <row r="4" spans="1:14" x14ac:dyDescent="0.25">
      <c r="B4" s="4" t="s">
        <v>291</v>
      </c>
      <c r="D4" s="225" t="str">
        <f>Individuals!G2</f>
        <v>NATIONALS DAY 3</v>
      </c>
    </row>
    <row r="6" spans="1:14" x14ac:dyDescent="0.25">
      <c r="A6" s="267" t="s">
        <v>188</v>
      </c>
      <c r="B6" s="260" t="s">
        <v>452</v>
      </c>
    </row>
    <row r="8" spans="1:14" x14ac:dyDescent="0.25">
      <c r="A8" s="268" t="s">
        <v>5</v>
      </c>
      <c r="B8" s="267" t="s">
        <v>1</v>
      </c>
      <c r="C8" s="267" t="s">
        <v>2</v>
      </c>
      <c r="D8" s="267" t="s">
        <v>192</v>
      </c>
      <c r="E8" s="260" t="s">
        <v>292</v>
      </c>
    </row>
    <row r="9" spans="1:14" s="9" customFormat="1" x14ac:dyDescent="0.25">
      <c r="A9" s="258" t="s">
        <v>7</v>
      </c>
      <c r="B9" s="260" t="s">
        <v>290</v>
      </c>
      <c r="C9" s="260" t="s">
        <v>133</v>
      </c>
      <c r="D9" s="260" t="s">
        <v>49</v>
      </c>
      <c r="E9" s="269">
        <v>0.7</v>
      </c>
      <c r="H9" s="35"/>
      <c r="I9" s="34"/>
      <c r="J9" s="34"/>
      <c r="K9" s="34"/>
      <c r="L9" s="34"/>
      <c r="M9" s="34"/>
      <c r="N9" s="34"/>
    </row>
    <row r="10" spans="1:14" s="9" customFormat="1" x14ac:dyDescent="0.25">
      <c r="A10" s="258" t="s">
        <v>19</v>
      </c>
      <c r="B10" s="260" t="s">
        <v>278</v>
      </c>
      <c r="C10" s="260" t="s">
        <v>88</v>
      </c>
      <c r="D10" s="260" t="s">
        <v>48</v>
      </c>
      <c r="E10" s="269">
        <v>17.899999999999999</v>
      </c>
      <c r="H10" s="35"/>
      <c r="I10" s="34"/>
      <c r="J10" s="34"/>
      <c r="K10" s="34"/>
      <c r="L10" s="34"/>
      <c r="M10" s="34"/>
      <c r="N10" s="34"/>
    </row>
    <row r="11" spans="1:14" s="9" customFormat="1" x14ac:dyDescent="0.25">
      <c r="A11" s="258" t="s">
        <v>22</v>
      </c>
      <c r="B11" s="260" t="s">
        <v>179</v>
      </c>
      <c r="C11" s="260" t="s">
        <v>107</v>
      </c>
      <c r="D11" s="260" t="s">
        <v>42</v>
      </c>
      <c r="E11" s="269">
        <v>1.3</v>
      </c>
      <c r="H11" s="35"/>
      <c r="I11" s="36"/>
      <c r="J11" s="35"/>
      <c r="K11" s="35"/>
      <c r="L11" s="35"/>
      <c r="M11" s="35"/>
      <c r="N11" s="34"/>
    </row>
    <row r="12" spans="1:14" s="9" customFormat="1" x14ac:dyDescent="0.25">
      <c r="A12"/>
      <c r="B12"/>
      <c r="C12"/>
      <c r="D12"/>
      <c r="E12"/>
      <c r="H12" s="35"/>
      <c r="I12" s="34"/>
      <c r="J12" s="34"/>
      <c r="K12" s="34"/>
      <c r="L12" s="34"/>
      <c r="M12" s="34"/>
      <c r="N12" s="34"/>
    </row>
    <row r="13" spans="1:14" s="9" customFormat="1" x14ac:dyDescent="0.25">
      <c r="A13"/>
      <c r="B13"/>
      <c r="C13"/>
      <c r="D13"/>
      <c r="E13"/>
      <c r="H13" s="34"/>
      <c r="I13" s="34"/>
      <c r="J13" s="34"/>
      <c r="K13" s="34"/>
      <c r="L13" s="34"/>
      <c r="M13" s="34"/>
      <c r="N13" s="34"/>
    </row>
    <row r="14" spans="1:14" s="9" customFormat="1" x14ac:dyDescent="0.25">
      <c r="A14"/>
      <c r="B14"/>
      <c r="C14"/>
      <c r="D14"/>
      <c r="E14"/>
      <c r="H14" s="34"/>
      <c r="I14" s="34"/>
      <c r="J14" s="34"/>
      <c r="K14" s="34"/>
      <c r="L14" s="34"/>
      <c r="M14" s="34"/>
      <c r="N14" s="34"/>
    </row>
    <row r="15" spans="1:14" x14ac:dyDescent="0.25">
      <c r="A15"/>
      <c r="B15"/>
      <c r="C15"/>
      <c r="D15"/>
      <c r="E15"/>
      <c r="G15" s="37"/>
      <c r="H15" s="37"/>
      <c r="I15" s="37"/>
      <c r="J15" s="37"/>
      <c r="K15" s="37"/>
      <c r="L15" s="37"/>
      <c r="M15" s="37"/>
      <c r="N15" s="37"/>
    </row>
    <row r="16" spans="1:14" x14ac:dyDescent="0.25">
      <c r="A16"/>
      <c r="B16"/>
      <c r="C16"/>
      <c r="D16"/>
      <c r="E16"/>
      <c r="G16" s="37"/>
      <c r="H16" s="37"/>
      <c r="I16" s="37"/>
      <c r="J16" s="37"/>
      <c r="K16" s="37"/>
      <c r="L16" s="37"/>
      <c r="M16" s="37"/>
      <c r="N16" s="37"/>
    </row>
    <row r="17" spans="1:14" x14ac:dyDescent="0.25">
      <c r="A17"/>
      <c r="B17"/>
      <c r="C17"/>
      <c r="D17"/>
      <c r="E17"/>
      <c r="G17" s="37"/>
      <c r="H17" s="37"/>
      <c r="I17" s="37"/>
      <c r="J17" s="37"/>
      <c r="K17" s="37"/>
      <c r="L17" s="37"/>
      <c r="M17" s="37"/>
      <c r="N17" s="37"/>
    </row>
    <row r="18" spans="1:14" x14ac:dyDescent="0.25">
      <c r="A18"/>
      <c r="B18"/>
      <c r="C18"/>
      <c r="D18"/>
      <c r="E18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/>
      <c r="B19"/>
      <c r="C19"/>
      <c r="D19"/>
      <c r="E19"/>
      <c r="G19" s="37"/>
      <c r="H19" s="37"/>
      <c r="I19" s="37"/>
      <c r="J19" s="37"/>
      <c r="K19" s="37"/>
      <c r="L19" s="37"/>
      <c r="M19" s="37"/>
      <c r="N19" s="37"/>
    </row>
    <row r="20" spans="1:14" x14ac:dyDescent="0.25">
      <c r="A20"/>
      <c r="B20"/>
      <c r="C20"/>
      <c r="D20"/>
      <c r="E20"/>
      <c r="G20" s="37"/>
      <c r="H20" s="37"/>
      <c r="I20" s="37"/>
      <c r="J20" s="37"/>
      <c r="K20" s="37"/>
      <c r="L20" s="37"/>
      <c r="M20" s="37"/>
      <c r="N20" s="37"/>
    </row>
    <row r="21" spans="1:14" x14ac:dyDescent="0.25">
      <c r="A21"/>
      <c r="B21"/>
      <c r="C21"/>
      <c r="D21"/>
      <c r="E21"/>
    </row>
    <row r="22" spans="1:14" x14ac:dyDescent="0.25">
      <c r="A22"/>
      <c r="B22"/>
      <c r="C22"/>
      <c r="D22"/>
      <c r="E22"/>
    </row>
    <row r="23" spans="1:14" x14ac:dyDescent="0.25">
      <c r="A23"/>
      <c r="B23"/>
      <c r="C23"/>
      <c r="D23"/>
      <c r="E23"/>
    </row>
    <row r="24" spans="1:14" x14ac:dyDescent="0.25">
      <c r="A24"/>
      <c r="B24"/>
      <c r="C24"/>
      <c r="D24"/>
      <c r="E24"/>
    </row>
    <row r="25" spans="1:14" x14ac:dyDescent="0.25">
      <c r="A25"/>
      <c r="B25"/>
      <c r="C25"/>
      <c r="D25"/>
      <c r="E25"/>
    </row>
    <row r="26" spans="1:14" x14ac:dyDescent="0.25">
      <c r="A26"/>
      <c r="B26"/>
      <c r="C26"/>
      <c r="D26"/>
      <c r="E26"/>
    </row>
    <row r="27" spans="1:14" x14ac:dyDescent="0.25">
      <c r="A27"/>
      <c r="B27"/>
      <c r="C27"/>
      <c r="D27"/>
      <c r="E27"/>
    </row>
    <row r="28" spans="1:14" x14ac:dyDescent="0.25">
      <c r="A28"/>
      <c r="B28"/>
      <c r="C28"/>
      <c r="D28"/>
      <c r="E28"/>
    </row>
    <row r="29" spans="1:14" x14ac:dyDescent="0.25">
      <c r="A29"/>
      <c r="B29"/>
      <c r="C29"/>
      <c r="D29"/>
      <c r="E29"/>
    </row>
    <row r="30" spans="1:14" x14ac:dyDescent="0.25">
      <c r="A30"/>
      <c r="B30"/>
      <c r="C30"/>
      <c r="D30"/>
      <c r="E30"/>
    </row>
    <row r="31" spans="1:14" x14ac:dyDescent="0.25">
      <c r="A31"/>
      <c r="B31"/>
      <c r="C31"/>
      <c r="D31"/>
      <c r="E31"/>
    </row>
    <row r="32" spans="1:14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2"/>
  <sheetViews>
    <sheetView tabSelected="1" topLeftCell="A13" workbookViewId="0">
      <selection activeCell="B1" sqref="B1:J17"/>
    </sheetView>
  </sheetViews>
  <sheetFormatPr defaultRowHeight="12.75" x14ac:dyDescent="0.2"/>
  <cols>
    <col min="1" max="1" width="9.140625" style="155"/>
    <col min="2" max="2" width="3" style="155" bestFit="1" customWidth="1"/>
    <col min="3" max="3" width="15.7109375" style="155" bestFit="1" customWidth="1"/>
    <col min="4" max="9" width="9.140625" style="155"/>
    <col min="10" max="10" width="11.28515625" style="232" bestFit="1" customWidth="1"/>
    <col min="11" max="16384" width="9.140625" style="155"/>
  </cols>
  <sheetData>
    <row r="1" spans="2:10" ht="24" thickBot="1" x14ac:dyDescent="0.25">
      <c r="B1" s="298" t="s">
        <v>563</v>
      </c>
      <c r="C1" s="299"/>
      <c r="D1" s="299"/>
      <c r="E1" s="299"/>
      <c r="F1" s="299"/>
      <c r="G1" s="299"/>
      <c r="H1" s="299"/>
      <c r="I1" s="299"/>
      <c r="J1" s="300"/>
    </row>
    <row r="2" spans="2:10" s="227" customFormat="1" ht="25.5" x14ac:dyDescent="0.2">
      <c r="B2" s="235" t="s">
        <v>542</v>
      </c>
      <c r="C2" s="236" t="s">
        <v>0</v>
      </c>
      <c r="D2" s="236" t="s">
        <v>540</v>
      </c>
      <c r="E2" s="236" t="s">
        <v>348</v>
      </c>
      <c r="F2" s="236" t="s">
        <v>349</v>
      </c>
      <c r="G2" s="236" t="s">
        <v>541</v>
      </c>
      <c r="H2" s="236" t="s">
        <v>559</v>
      </c>
      <c r="I2" s="236" t="s">
        <v>560</v>
      </c>
      <c r="J2" s="237">
        <v>1150</v>
      </c>
    </row>
    <row r="3" spans="2:10" x14ac:dyDescent="0.2">
      <c r="B3" s="238">
        <v>1</v>
      </c>
      <c r="C3" s="228" t="s">
        <v>507</v>
      </c>
      <c r="D3" s="229">
        <v>7</v>
      </c>
      <c r="E3" s="229">
        <v>1</v>
      </c>
      <c r="F3" s="229">
        <v>1</v>
      </c>
      <c r="G3" s="229">
        <v>1</v>
      </c>
      <c r="H3" s="229">
        <v>3</v>
      </c>
      <c r="I3" s="228">
        <f>SUM(D3:H3)</f>
        <v>13</v>
      </c>
      <c r="J3" s="239">
        <f t="shared" ref="J3:J15" si="0">I3*$J$2</f>
        <v>14950</v>
      </c>
    </row>
    <row r="4" spans="2:10" x14ac:dyDescent="0.2">
      <c r="B4" s="238">
        <v>2</v>
      </c>
      <c r="C4" s="228" t="s">
        <v>508</v>
      </c>
      <c r="D4" s="229">
        <v>7</v>
      </c>
      <c r="E4" s="229">
        <v>0</v>
      </c>
      <c r="F4" s="229">
        <v>2</v>
      </c>
      <c r="G4" s="229">
        <v>3</v>
      </c>
      <c r="H4" s="229">
        <v>4</v>
      </c>
      <c r="I4" s="228">
        <f t="shared" ref="I4:I16" si="1">SUM(D4:H4)</f>
        <v>16</v>
      </c>
      <c r="J4" s="239">
        <f t="shared" si="0"/>
        <v>18400</v>
      </c>
    </row>
    <row r="5" spans="2:10" x14ac:dyDescent="0.2">
      <c r="B5" s="238">
        <v>3</v>
      </c>
      <c r="C5" s="228" t="s">
        <v>39</v>
      </c>
      <c r="D5" s="229">
        <v>7</v>
      </c>
      <c r="E5" s="229">
        <v>0</v>
      </c>
      <c r="F5" s="229">
        <v>1</v>
      </c>
      <c r="G5" s="229">
        <v>4</v>
      </c>
      <c r="H5" s="229">
        <v>4</v>
      </c>
      <c r="I5" s="244">
        <f t="shared" si="1"/>
        <v>16</v>
      </c>
      <c r="J5" s="239">
        <f t="shared" si="0"/>
        <v>18400</v>
      </c>
    </row>
    <row r="6" spans="2:10" x14ac:dyDescent="0.2">
      <c r="B6" s="238">
        <v>4</v>
      </c>
      <c r="C6" s="228" t="s">
        <v>44</v>
      </c>
      <c r="D6" s="229">
        <v>7</v>
      </c>
      <c r="E6" s="229">
        <v>0</v>
      </c>
      <c r="F6" s="229">
        <v>2</v>
      </c>
      <c r="G6" s="229">
        <v>0</v>
      </c>
      <c r="H6" s="229">
        <v>3</v>
      </c>
      <c r="I6" s="228">
        <f t="shared" si="1"/>
        <v>12</v>
      </c>
      <c r="J6" s="239">
        <f t="shared" si="0"/>
        <v>13800</v>
      </c>
    </row>
    <row r="7" spans="2:10" x14ac:dyDescent="0.2">
      <c r="B7" s="238">
        <v>5</v>
      </c>
      <c r="C7" s="228" t="s">
        <v>40</v>
      </c>
      <c r="D7" s="229">
        <v>7</v>
      </c>
      <c r="E7" s="229">
        <v>0</v>
      </c>
      <c r="F7" s="229">
        <v>1</v>
      </c>
      <c r="G7" s="229">
        <v>1</v>
      </c>
      <c r="H7" s="229">
        <v>3</v>
      </c>
      <c r="I7" s="228">
        <f t="shared" si="1"/>
        <v>12</v>
      </c>
      <c r="J7" s="239">
        <f t="shared" si="0"/>
        <v>13800</v>
      </c>
    </row>
    <row r="8" spans="2:10" x14ac:dyDescent="0.2">
      <c r="B8" s="238">
        <v>6</v>
      </c>
      <c r="C8" s="228" t="s">
        <v>47</v>
      </c>
      <c r="D8" s="229">
        <v>7</v>
      </c>
      <c r="E8" s="229">
        <v>0</v>
      </c>
      <c r="F8" s="229">
        <v>1</v>
      </c>
      <c r="G8" s="229">
        <v>0</v>
      </c>
      <c r="H8" s="229">
        <v>2</v>
      </c>
      <c r="I8" s="228">
        <f t="shared" si="1"/>
        <v>10</v>
      </c>
      <c r="J8" s="239">
        <f t="shared" si="0"/>
        <v>11500</v>
      </c>
    </row>
    <row r="9" spans="2:10" x14ac:dyDescent="0.2">
      <c r="B9" s="238">
        <v>7</v>
      </c>
      <c r="C9" s="228" t="s">
        <v>539</v>
      </c>
      <c r="D9" s="229">
        <v>7</v>
      </c>
      <c r="E9" s="229">
        <v>0</v>
      </c>
      <c r="F9" s="229">
        <v>0</v>
      </c>
      <c r="G9" s="229">
        <v>0</v>
      </c>
      <c r="H9" s="229">
        <v>2</v>
      </c>
      <c r="I9" s="228">
        <f t="shared" si="1"/>
        <v>9</v>
      </c>
      <c r="J9" s="239">
        <f t="shared" si="0"/>
        <v>10350</v>
      </c>
    </row>
    <row r="10" spans="2:10" x14ac:dyDescent="0.2">
      <c r="B10" s="238">
        <v>8</v>
      </c>
      <c r="C10" s="228" t="s">
        <v>513</v>
      </c>
      <c r="D10" s="229">
        <v>7</v>
      </c>
      <c r="E10" s="229">
        <v>0</v>
      </c>
      <c r="F10" s="229">
        <v>1</v>
      </c>
      <c r="G10" s="229">
        <v>0</v>
      </c>
      <c r="H10" s="229">
        <v>3</v>
      </c>
      <c r="I10" s="228">
        <f t="shared" si="1"/>
        <v>11</v>
      </c>
      <c r="J10" s="239">
        <f t="shared" si="0"/>
        <v>12650</v>
      </c>
    </row>
    <row r="11" spans="2:10" x14ac:dyDescent="0.2">
      <c r="B11" s="238">
        <v>9</v>
      </c>
      <c r="C11" s="228" t="s">
        <v>514</v>
      </c>
      <c r="D11" s="229">
        <v>7</v>
      </c>
      <c r="E11" s="229">
        <v>2</v>
      </c>
      <c r="F11" s="229">
        <v>2</v>
      </c>
      <c r="G11" s="229">
        <v>2</v>
      </c>
      <c r="H11" s="229">
        <v>5</v>
      </c>
      <c r="I11" s="228">
        <f t="shared" si="1"/>
        <v>18</v>
      </c>
      <c r="J11" s="239">
        <f t="shared" si="0"/>
        <v>20700</v>
      </c>
    </row>
    <row r="12" spans="2:10" x14ac:dyDescent="0.2">
      <c r="B12" s="238">
        <v>10</v>
      </c>
      <c r="C12" s="228" t="s">
        <v>561</v>
      </c>
      <c r="D12" s="229">
        <v>7</v>
      </c>
      <c r="E12" s="229">
        <v>0</v>
      </c>
      <c r="F12" s="229">
        <v>0</v>
      </c>
      <c r="G12" s="229">
        <v>0</v>
      </c>
      <c r="H12" s="229">
        <v>2</v>
      </c>
      <c r="I12" s="228">
        <f t="shared" si="1"/>
        <v>9</v>
      </c>
      <c r="J12" s="239">
        <f t="shared" si="0"/>
        <v>10350</v>
      </c>
    </row>
    <row r="13" spans="2:10" x14ac:dyDescent="0.2">
      <c r="B13" s="238">
        <v>11</v>
      </c>
      <c r="C13" s="228" t="s">
        <v>562</v>
      </c>
      <c r="D13" s="229">
        <v>7</v>
      </c>
      <c r="E13" s="229">
        <v>0</v>
      </c>
      <c r="F13" s="229">
        <v>0</v>
      </c>
      <c r="G13" s="229">
        <v>0</v>
      </c>
      <c r="H13" s="229">
        <v>2</v>
      </c>
      <c r="I13" s="228">
        <f t="shared" si="1"/>
        <v>9</v>
      </c>
      <c r="J13" s="239">
        <f t="shared" si="0"/>
        <v>10350</v>
      </c>
    </row>
    <row r="14" spans="2:10" x14ac:dyDescent="0.2">
      <c r="B14" s="238">
        <v>12</v>
      </c>
      <c r="C14" s="228" t="s">
        <v>517</v>
      </c>
      <c r="D14" s="229">
        <v>7</v>
      </c>
      <c r="E14" s="229">
        <v>0</v>
      </c>
      <c r="F14" s="229">
        <v>0</v>
      </c>
      <c r="G14" s="229">
        <v>3</v>
      </c>
      <c r="H14" s="229">
        <v>3</v>
      </c>
      <c r="I14" s="228">
        <f t="shared" si="1"/>
        <v>13</v>
      </c>
      <c r="J14" s="239">
        <f t="shared" si="0"/>
        <v>14950</v>
      </c>
    </row>
    <row r="15" spans="2:10" x14ac:dyDescent="0.2">
      <c r="B15" s="238">
        <v>13</v>
      </c>
      <c r="C15" s="228" t="s">
        <v>43</v>
      </c>
      <c r="D15" s="229">
        <v>7</v>
      </c>
      <c r="E15" s="229">
        <v>4</v>
      </c>
      <c r="F15" s="229">
        <v>3</v>
      </c>
      <c r="G15" s="229">
        <v>0</v>
      </c>
      <c r="H15" s="229">
        <v>4</v>
      </c>
      <c r="I15" s="228">
        <f t="shared" si="1"/>
        <v>18</v>
      </c>
      <c r="J15" s="239">
        <f t="shared" si="0"/>
        <v>20700</v>
      </c>
    </row>
    <row r="16" spans="2:10" ht="13.5" thickBot="1" x14ac:dyDescent="0.25">
      <c r="B16" s="240">
        <v>14</v>
      </c>
      <c r="C16" s="241" t="s">
        <v>519</v>
      </c>
      <c r="D16" s="242">
        <v>7</v>
      </c>
      <c r="E16" s="242">
        <v>0</v>
      </c>
      <c r="F16" s="242">
        <v>0</v>
      </c>
      <c r="G16" s="242">
        <v>0</v>
      </c>
      <c r="H16" s="242">
        <v>2</v>
      </c>
      <c r="I16" s="241">
        <f t="shared" si="1"/>
        <v>9</v>
      </c>
      <c r="J16" s="243">
        <f>I16*$J$2</f>
        <v>10350</v>
      </c>
    </row>
    <row r="17" spans="2:10" ht="13.5" thickBot="1" x14ac:dyDescent="0.25">
      <c r="B17" s="296" t="s">
        <v>543</v>
      </c>
      <c r="C17" s="297"/>
      <c r="D17" s="233">
        <f>SUM(D3:D16)</f>
        <v>98</v>
      </c>
      <c r="E17" s="233">
        <f t="shared" ref="E17:H17" si="2">SUM(E3:E16)</f>
        <v>7</v>
      </c>
      <c r="F17" s="233">
        <f t="shared" si="2"/>
        <v>14</v>
      </c>
      <c r="G17" s="233">
        <f t="shared" si="2"/>
        <v>14</v>
      </c>
      <c r="H17" s="233">
        <f t="shared" si="2"/>
        <v>42</v>
      </c>
      <c r="I17" s="233">
        <f>SUM(I3:I16)</f>
        <v>175</v>
      </c>
      <c r="J17" s="234">
        <f>SUM(J3:J16)</f>
        <v>201250</v>
      </c>
    </row>
    <row r="19" spans="2:10" x14ac:dyDescent="0.2">
      <c r="B19" s="238">
        <v>1</v>
      </c>
      <c r="C19" s="228" t="s">
        <v>507</v>
      </c>
    </row>
    <row r="20" spans="2:10" x14ac:dyDescent="0.2">
      <c r="B20" s="238">
        <v>2</v>
      </c>
      <c r="C20" s="228" t="s">
        <v>508</v>
      </c>
    </row>
    <row r="21" spans="2:10" x14ac:dyDescent="0.2">
      <c r="B21" s="238">
        <v>3</v>
      </c>
      <c r="C21" s="228" t="s">
        <v>39</v>
      </c>
    </row>
    <row r="22" spans="2:10" x14ac:dyDescent="0.2">
      <c r="B22" s="238">
        <v>4</v>
      </c>
      <c r="C22" s="228" t="s">
        <v>44</v>
      </c>
    </row>
    <row r="23" spans="2:10" x14ac:dyDescent="0.2">
      <c r="B23" s="238">
        <v>5</v>
      </c>
      <c r="C23" s="228" t="s">
        <v>40</v>
      </c>
    </row>
    <row r="24" spans="2:10" x14ac:dyDescent="0.2">
      <c r="B24" s="238">
        <v>6</v>
      </c>
      <c r="C24" s="228" t="s">
        <v>47</v>
      </c>
    </row>
    <row r="25" spans="2:10" x14ac:dyDescent="0.2">
      <c r="B25" s="238">
        <v>7</v>
      </c>
      <c r="C25" s="228" t="s">
        <v>539</v>
      </c>
    </row>
    <row r="26" spans="2:10" x14ac:dyDescent="0.2">
      <c r="B26" s="238">
        <v>8</v>
      </c>
      <c r="C26" s="228" t="s">
        <v>513</v>
      </c>
    </row>
    <row r="27" spans="2:10" x14ac:dyDescent="0.2">
      <c r="B27" s="238">
        <v>9</v>
      </c>
      <c r="C27" s="228" t="s">
        <v>514</v>
      </c>
    </row>
    <row r="28" spans="2:10" x14ac:dyDescent="0.2">
      <c r="B28" s="238">
        <v>10</v>
      </c>
      <c r="C28" s="228" t="s">
        <v>561</v>
      </c>
    </row>
    <row r="29" spans="2:10" x14ac:dyDescent="0.2">
      <c r="B29" s="238">
        <v>11</v>
      </c>
      <c r="C29" s="228" t="s">
        <v>562</v>
      </c>
    </row>
    <row r="30" spans="2:10" x14ac:dyDescent="0.2">
      <c r="B30" s="238">
        <v>12</v>
      </c>
      <c r="C30" s="228" t="s">
        <v>517</v>
      </c>
    </row>
    <row r="31" spans="2:10" x14ac:dyDescent="0.2">
      <c r="B31" s="238">
        <v>13</v>
      </c>
      <c r="C31" s="228" t="s">
        <v>43</v>
      </c>
    </row>
    <row r="32" spans="2:10" ht="13.5" thickBot="1" x14ac:dyDescent="0.25">
      <c r="B32" s="240">
        <v>14</v>
      </c>
      <c r="C32" s="241" t="s">
        <v>519</v>
      </c>
    </row>
  </sheetData>
  <mergeCells count="2">
    <mergeCell ref="B17:C17"/>
    <mergeCell ref="B1:J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8</vt:i4>
      </vt:variant>
    </vt:vector>
  </HeadingPairs>
  <TitlesOfParts>
    <vt:vector size="23" baseType="lpstr">
      <vt:lpstr>Lists</vt:lpstr>
      <vt:lpstr>MASTERLIST</vt:lpstr>
      <vt:lpstr>DATA ENTRY</vt:lpstr>
      <vt:lpstr>Individuals</vt:lpstr>
      <vt:lpstr>TOP6</vt:lpstr>
      <vt:lpstr>Clubs</vt:lpstr>
      <vt:lpstr>MenSenior</vt:lpstr>
      <vt:lpstr>Men U16</vt:lpstr>
      <vt:lpstr>Men U21</vt:lpstr>
      <vt:lpstr>Ladies</vt:lpstr>
      <vt:lpstr>Inedible</vt:lpstr>
      <vt:lpstr>SpeciesSTATS</vt:lpstr>
      <vt:lpstr>Edibles</vt:lpstr>
      <vt:lpstr>No Participants</vt:lpstr>
      <vt:lpstr>Sheet1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Nadine</cp:lastModifiedBy>
  <cp:lastPrinted>2021-03-01T06:35:07Z</cp:lastPrinted>
  <dcterms:created xsi:type="dcterms:W3CDTF">2013-11-24T16:08:08Z</dcterms:created>
  <dcterms:modified xsi:type="dcterms:W3CDTF">2021-03-22T13:27:38Z</dcterms:modified>
</cp:coreProperties>
</file>